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ne\Downloads\Mississippi\"/>
    </mc:Choice>
  </mc:AlternateContent>
  <xr:revisionPtr revIDLastSave="0" documentId="8_{2BA2E897-82A2-4436-A595-6F489D9FC6D6}" xr6:coauthVersionLast="47" xr6:coauthVersionMax="47" xr10:uidLastSave="{00000000-0000-0000-0000-000000000000}"/>
  <bookViews>
    <workbookView xWindow="38280" yWindow="-120" windowWidth="29040" windowHeight="15840" activeTab="6" xr2:uid="{2D9E5C93-BDE5-4E12-9950-3EE61FE1AF82}"/>
  </bookViews>
  <sheets>
    <sheet name="Summary 20 with Consd Dist(use)" sheetId="9" r:id="rId1"/>
    <sheet name="Summary FY20" sheetId="7" r:id="rId2"/>
    <sheet name="Part 1" sheetId="1" r:id="rId3"/>
    <sheet name="part 2 totals" sheetId="6" r:id="rId4"/>
    <sheet name="Part 2" sheetId="2" r:id="rId5"/>
    <sheet name="Elem Second Child Count 20" sheetId="5" r:id="rId6"/>
    <sheet name="M1NM ELEM SEC CC20" sheetId="8" r:id="rId7"/>
  </sheets>
  <definedNames>
    <definedName name="_xlnm.Print_Area" localSheetId="1">'Summary FY20'!$A$1:$W$450</definedName>
    <definedName name="_xlnm.Print_Titles" localSheetId="5">'Elem Second Child Count 20'!$1:$1</definedName>
    <definedName name="_xlnm.Print_Titles" localSheetId="6">'M1NM ELEM SEC CC20'!$1:$1</definedName>
    <definedName name="_xlnm.Print_Titles" localSheetId="2">'Part 1'!$1:$2</definedName>
    <definedName name="_xlnm.Print_Titles" localSheetId="3">'part 2 totals'!$1:$7</definedName>
    <definedName name="_xlnm.Print_Titles" localSheetId="1">'Summary FY20'!$1:$7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45" i="9" l="1"/>
  <c r="V445" i="9"/>
  <c r="U445" i="9"/>
  <c r="T445" i="9"/>
  <c r="S445" i="9"/>
  <c r="R445" i="9"/>
  <c r="Q445" i="9"/>
  <c r="P445" i="9"/>
  <c r="O445" i="9"/>
  <c r="N445" i="9"/>
  <c r="M445" i="9"/>
  <c r="L445" i="9"/>
  <c r="K445" i="9"/>
  <c r="J445" i="9"/>
  <c r="I445" i="9"/>
  <c r="H445" i="9"/>
  <c r="F445" i="9"/>
  <c r="E445" i="9"/>
  <c r="D445" i="9"/>
  <c r="C445" i="9"/>
  <c r="S48" i="9"/>
  <c r="T48" i="9" s="1"/>
  <c r="S47" i="9"/>
  <c r="U47" i="9" s="1"/>
  <c r="S46" i="9"/>
  <c r="Q48" i="9"/>
  <c r="Q47" i="9"/>
  <c r="Q46" i="9"/>
  <c r="P46" i="9"/>
  <c r="R46" i="9" s="1"/>
  <c r="O46" i="9"/>
  <c r="K46" i="9"/>
  <c r="J46" i="9"/>
  <c r="I46" i="9"/>
  <c r="H46" i="9"/>
  <c r="G46" i="9"/>
  <c r="F46" i="9"/>
  <c r="D46" i="9"/>
  <c r="C46" i="9"/>
  <c r="S414" i="7"/>
  <c r="S413" i="7"/>
  <c r="S412" i="7"/>
  <c r="S411" i="7"/>
  <c r="S410" i="7"/>
  <c r="S409" i="7"/>
  <c r="S408" i="7"/>
  <c r="S407" i="7"/>
  <c r="S406" i="7"/>
  <c r="S405" i="7"/>
  <c r="S404" i="7"/>
  <c r="S403" i="7"/>
  <c r="S402" i="7"/>
  <c r="S401" i="7"/>
  <c r="S400" i="7"/>
  <c r="S399" i="7"/>
  <c r="S398" i="7"/>
  <c r="S397" i="7"/>
  <c r="S396" i="7"/>
  <c r="S395" i="7"/>
  <c r="S394" i="7"/>
  <c r="S393" i="7"/>
  <c r="S392" i="7"/>
  <c r="S391" i="7"/>
  <c r="S390" i="7"/>
  <c r="S389" i="7"/>
  <c r="S388" i="7"/>
  <c r="S387" i="7"/>
  <c r="S386" i="7"/>
  <c r="S385" i="7"/>
  <c r="S384" i="7"/>
  <c r="S383" i="7"/>
  <c r="S382" i="7"/>
  <c r="S381" i="7"/>
  <c r="S380" i="7"/>
  <c r="S379" i="7"/>
  <c r="S378" i="7"/>
  <c r="S377" i="7"/>
  <c r="S376" i="7"/>
  <c r="S375" i="7"/>
  <c r="S374" i="7"/>
  <c r="S373" i="7"/>
  <c r="S372" i="7"/>
  <c r="S371" i="7"/>
  <c r="S370" i="7"/>
  <c r="S369" i="7"/>
  <c r="S368" i="7"/>
  <c r="S367" i="7"/>
  <c r="S366" i="7"/>
  <c r="S365" i="7"/>
  <c r="S364" i="7"/>
  <c r="S363" i="7"/>
  <c r="S362" i="7"/>
  <c r="S361" i="7"/>
  <c r="S360" i="7"/>
  <c r="S359" i="7"/>
  <c r="S358" i="7"/>
  <c r="S357" i="7"/>
  <c r="S356" i="7"/>
  <c r="S355" i="7"/>
  <c r="S354" i="7"/>
  <c r="S353" i="7"/>
  <c r="S352" i="7"/>
  <c r="S351" i="7"/>
  <c r="S350" i="7"/>
  <c r="S349" i="7"/>
  <c r="S348" i="7"/>
  <c r="S347" i="7"/>
  <c r="S346" i="7"/>
  <c r="S345" i="7"/>
  <c r="S344" i="7"/>
  <c r="S343" i="7"/>
  <c r="T345" i="7" s="1"/>
  <c r="V345" i="7" s="1"/>
  <c r="S342" i="7"/>
  <c r="S341" i="7"/>
  <c r="S340" i="7"/>
  <c r="S339" i="7"/>
  <c r="S338" i="7"/>
  <c r="S337" i="7"/>
  <c r="S336" i="7"/>
  <c r="S335" i="7"/>
  <c r="S334" i="7"/>
  <c r="S333" i="7"/>
  <c r="S332" i="7"/>
  <c r="S331" i="7"/>
  <c r="S330" i="7"/>
  <c r="S329" i="7"/>
  <c r="S328" i="7"/>
  <c r="S327" i="7"/>
  <c r="S326" i="7"/>
  <c r="S325" i="7"/>
  <c r="S324" i="7"/>
  <c r="S323" i="7"/>
  <c r="S322" i="7"/>
  <c r="S321" i="7"/>
  <c r="S320" i="7"/>
  <c r="S319" i="7"/>
  <c r="S318" i="7"/>
  <c r="S317" i="7"/>
  <c r="S316" i="7"/>
  <c r="S315" i="7"/>
  <c r="S314" i="7"/>
  <c r="S313" i="7"/>
  <c r="S312" i="7"/>
  <c r="S311" i="7"/>
  <c r="S310" i="7"/>
  <c r="S309" i="7"/>
  <c r="S308" i="7"/>
  <c r="S307" i="7"/>
  <c r="S306" i="7"/>
  <c r="S305" i="7"/>
  <c r="S304" i="7"/>
  <c r="S303" i="7"/>
  <c r="S302" i="7"/>
  <c r="S301" i="7"/>
  <c r="S300" i="7"/>
  <c r="S299" i="7"/>
  <c r="S298" i="7"/>
  <c r="S297" i="7"/>
  <c r="S296" i="7"/>
  <c r="S295" i="7"/>
  <c r="S294" i="7"/>
  <c r="S293" i="7"/>
  <c r="S292" i="7"/>
  <c r="S291" i="7"/>
  <c r="S290" i="7"/>
  <c r="S289" i="7"/>
  <c r="S288" i="7"/>
  <c r="S287" i="7"/>
  <c r="S286" i="7"/>
  <c r="S285" i="7"/>
  <c r="S284" i="7"/>
  <c r="U284" i="7" s="1"/>
  <c r="S283" i="7"/>
  <c r="S282" i="7"/>
  <c r="S281" i="7"/>
  <c r="S280" i="7"/>
  <c r="S279" i="7"/>
  <c r="S278" i="7"/>
  <c r="S277" i="7"/>
  <c r="S276" i="7"/>
  <c r="S275" i="7"/>
  <c r="S274" i="7"/>
  <c r="S273" i="7"/>
  <c r="S272" i="7"/>
  <c r="S271" i="7"/>
  <c r="S270" i="7"/>
  <c r="S269" i="7"/>
  <c r="S268" i="7"/>
  <c r="S267" i="7"/>
  <c r="S266" i="7"/>
  <c r="S265" i="7"/>
  <c r="S264" i="7"/>
  <c r="S263" i="7"/>
  <c r="S262" i="7"/>
  <c r="S261" i="7"/>
  <c r="S260" i="7"/>
  <c r="S259" i="7"/>
  <c r="S258" i="7"/>
  <c r="S257" i="7"/>
  <c r="S256" i="7"/>
  <c r="S255" i="7"/>
  <c r="U255" i="7" s="1"/>
  <c r="S254" i="7"/>
  <c r="S253" i="7"/>
  <c r="S252" i="7"/>
  <c r="T252" i="7" s="1"/>
  <c r="V252" i="7" s="1"/>
  <c r="S251" i="7"/>
  <c r="S250" i="7"/>
  <c r="S249" i="7"/>
  <c r="S248" i="7"/>
  <c r="S247" i="7"/>
  <c r="S246" i="7"/>
  <c r="S245" i="7"/>
  <c r="S244" i="7"/>
  <c r="U244" i="7" s="1"/>
  <c r="S243" i="7"/>
  <c r="S242" i="7"/>
  <c r="S241" i="7"/>
  <c r="S240" i="7"/>
  <c r="S239" i="7"/>
  <c r="T239" i="7" s="1"/>
  <c r="V239" i="7" s="1"/>
  <c r="S238" i="7"/>
  <c r="S237" i="7"/>
  <c r="S236" i="7"/>
  <c r="S235" i="7"/>
  <c r="S234" i="7"/>
  <c r="S233" i="7"/>
  <c r="S232" i="7"/>
  <c r="S231" i="7"/>
  <c r="S230" i="7"/>
  <c r="S229" i="7"/>
  <c r="S228" i="7"/>
  <c r="S227" i="7"/>
  <c r="S226" i="7"/>
  <c r="S225" i="7"/>
  <c r="S224" i="7"/>
  <c r="S223" i="7"/>
  <c r="U223" i="7" s="1"/>
  <c r="S222" i="7"/>
  <c r="S221" i="7"/>
  <c r="S220" i="7"/>
  <c r="S219" i="7"/>
  <c r="S218" i="7"/>
  <c r="S217" i="7"/>
  <c r="S216" i="7"/>
  <c r="S215" i="7"/>
  <c r="S214" i="7"/>
  <c r="S213" i="7"/>
  <c r="S212" i="7"/>
  <c r="U212" i="7" s="1"/>
  <c r="S211" i="7"/>
  <c r="S210" i="7"/>
  <c r="S209" i="7"/>
  <c r="S208" i="7"/>
  <c r="S207" i="7"/>
  <c r="T207" i="7" s="1"/>
  <c r="V207" i="7" s="1"/>
  <c r="S206" i="7"/>
  <c r="S205" i="7"/>
  <c r="S204" i="7"/>
  <c r="S203" i="7"/>
  <c r="S202" i="7"/>
  <c r="S201" i="7"/>
  <c r="S200" i="7"/>
  <c r="S199" i="7"/>
  <c r="S198" i="7"/>
  <c r="S197" i="7"/>
  <c r="S196" i="7"/>
  <c r="S195" i="7"/>
  <c r="S194" i="7"/>
  <c r="S193" i="7"/>
  <c r="S192" i="7"/>
  <c r="S191" i="7"/>
  <c r="S190" i="7"/>
  <c r="S189" i="7"/>
  <c r="S188" i="7"/>
  <c r="U188" i="7" s="1"/>
  <c r="S187" i="7"/>
  <c r="S186" i="7"/>
  <c r="S185" i="7"/>
  <c r="S184" i="7"/>
  <c r="S183" i="7"/>
  <c r="U183" i="7" s="1"/>
  <c r="S182" i="7"/>
  <c r="S181" i="7"/>
  <c r="S180" i="7"/>
  <c r="S179" i="7"/>
  <c r="S178" i="7"/>
  <c r="S177" i="7"/>
  <c r="S176" i="7"/>
  <c r="S175" i="7"/>
  <c r="S174" i="7"/>
  <c r="S173" i="7"/>
  <c r="S172" i="7"/>
  <c r="S171" i="7"/>
  <c r="S170" i="7"/>
  <c r="S169" i="7"/>
  <c r="S168" i="7"/>
  <c r="S167" i="7"/>
  <c r="U167" i="7" s="1"/>
  <c r="S166" i="7"/>
  <c r="S165" i="7"/>
  <c r="S164" i="7"/>
  <c r="U164" i="7" s="1"/>
  <c r="S163" i="7"/>
  <c r="S162" i="7"/>
  <c r="S161" i="7"/>
  <c r="S160" i="7"/>
  <c r="S159" i="7"/>
  <c r="S158" i="7"/>
  <c r="S157" i="7"/>
  <c r="S156" i="7"/>
  <c r="S155" i="7"/>
  <c r="S154" i="7"/>
  <c r="S153" i="7"/>
  <c r="S152" i="7"/>
  <c r="S151" i="7"/>
  <c r="S150" i="7"/>
  <c r="S149" i="7"/>
  <c r="S148" i="7"/>
  <c r="S147" i="7"/>
  <c r="S146" i="7"/>
  <c r="S145" i="7"/>
  <c r="S144" i="7"/>
  <c r="S143" i="7"/>
  <c r="T143" i="7" s="1"/>
  <c r="V143" i="7" s="1"/>
  <c r="S142" i="7"/>
  <c r="S141" i="7"/>
  <c r="S140" i="7"/>
  <c r="U140" i="7" s="1"/>
  <c r="S139" i="7"/>
  <c r="S138" i="7"/>
  <c r="S137" i="7"/>
  <c r="S136" i="7"/>
  <c r="S135" i="7"/>
  <c r="S134" i="7"/>
  <c r="S133" i="7"/>
  <c r="S132" i="7"/>
  <c r="T132" i="7" s="1"/>
  <c r="V132" i="7" s="1"/>
  <c r="S131" i="7"/>
  <c r="T131" i="7" s="1"/>
  <c r="V131" i="7" s="1"/>
  <c r="S130" i="7"/>
  <c r="S129" i="7"/>
  <c r="S128" i="7"/>
  <c r="S127" i="7"/>
  <c r="S126" i="7"/>
  <c r="S125" i="7"/>
  <c r="S124" i="7"/>
  <c r="S123" i="7"/>
  <c r="S122" i="7"/>
  <c r="S121" i="7"/>
  <c r="S120" i="7"/>
  <c r="S119" i="7"/>
  <c r="U119" i="7" s="1"/>
  <c r="S118" i="7"/>
  <c r="S117" i="7"/>
  <c r="S116" i="7"/>
  <c r="S115" i="7"/>
  <c r="S114" i="7"/>
  <c r="S113" i="7"/>
  <c r="S112" i="7"/>
  <c r="S111" i="7"/>
  <c r="U111" i="7" s="1"/>
  <c r="S110" i="7"/>
  <c r="S109" i="7"/>
  <c r="S108" i="7"/>
  <c r="S107" i="7"/>
  <c r="S106" i="7"/>
  <c r="S105" i="7"/>
  <c r="S104" i="7"/>
  <c r="S103" i="7"/>
  <c r="S102" i="7"/>
  <c r="S101" i="7"/>
  <c r="S100" i="7"/>
  <c r="U100" i="7" s="1"/>
  <c r="S99" i="7"/>
  <c r="S98" i="7"/>
  <c r="S97" i="7"/>
  <c r="S96" i="7"/>
  <c r="S95" i="7"/>
  <c r="U95" i="7" s="1"/>
  <c r="S94" i="7"/>
  <c r="S93" i="7"/>
  <c r="S92" i="7"/>
  <c r="S91" i="7"/>
  <c r="S90" i="7"/>
  <c r="S89" i="7"/>
  <c r="S88" i="7"/>
  <c r="S87" i="7"/>
  <c r="S86" i="7"/>
  <c r="S85" i="7"/>
  <c r="S84" i="7"/>
  <c r="T84" i="7" s="1"/>
  <c r="V84" i="7" s="1"/>
  <c r="S83" i="7"/>
  <c r="S82" i="7"/>
  <c r="S81" i="7"/>
  <c r="S80" i="7"/>
  <c r="S79" i="7"/>
  <c r="S78" i="7"/>
  <c r="S77" i="7"/>
  <c r="S76" i="7"/>
  <c r="S75" i="7"/>
  <c r="S74" i="7"/>
  <c r="S73" i="7"/>
  <c r="S72" i="7"/>
  <c r="S71" i="7"/>
  <c r="S70" i="7"/>
  <c r="S69" i="7"/>
  <c r="S68" i="7"/>
  <c r="U68" i="7" s="1"/>
  <c r="S67" i="7"/>
  <c r="S66" i="7"/>
  <c r="S65" i="7"/>
  <c r="S64" i="7"/>
  <c r="S63" i="7"/>
  <c r="S62" i="7"/>
  <c r="S61" i="7"/>
  <c r="S60" i="7"/>
  <c r="S59" i="7"/>
  <c r="S58" i="7"/>
  <c r="S57" i="7"/>
  <c r="S56" i="7"/>
  <c r="S55" i="7"/>
  <c r="S54" i="7"/>
  <c r="S53" i="7"/>
  <c r="S52" i="7"/>
  <c r="S51" i="7"/>
  <c r="S50" i="7"/>
  <c r="S49" i="7"/>
  <c r="S48" i="7"/>
  <c r="S47" i="7"/>
  <c r="S46" i="7"/>
  <c r="S45" i="7"/>
  <c r="S44" i="7"/>
  <c r="S43" i="7"/>
  <c r="S42" i="7"/>
  <c r="S41" i="7"/>
  <c r="S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U15" i="7" s="1"/>
  <c r="S14" i="7"/>
  <c r="S13" i="7"/>
  <c r="S12" i="7"/>
  <c r="S11" i="7"/>
  <c r="S10" i="7"/>
  <c r="S447" i="7"/>
  <c r="S446" i="7"/>
  <c r="S445" i="7"/>
  <c r="S444" i="7"/>
  <c r="S443" i="7"/>
  <c r="S442" i="7"/>
  <c r="S441" i="7"/>
  <c r="S440" i="7"/>
  <c r="S439" i="7"/>
  <c r="S438" i="7"/>
  <c r="S437" i="7"/>
  <c r="S436" i="7"/>
  <c r="S435" i="7"/>
  <c r="S434" i="7"/>
  <c r="S433" i="7"/>
  <c r="S432" i="7"/>
  <c r="U432" i="7" s="1"/>
  <c r="S431" i="7"/>
  <c r="S430" i="7"/>
  <c r="S429" i="7"/>
  <c r="S428" i="7"/>
  <c r="S427" i="7"/>
  <c r="S426" i="7"/>
  <c r="S425" i="7"/>
  <c r="S424" i="7"/>
  <c r="T425" i="7" s="1"/>
  <c r="V425" i="7" s="1"/>
  <c r="S423" i="7"/>
  <c r="S422" i="7"/>
  <c r="S421" i="7"/>
  <c r="S420" i="7"/>
  <c r="S419" i="7"/>
  <c r="S418" i="7"/>
  <c r="S417" i="7"/>
  <c r="S416" i="7"/>
  <c r="S415" i="7"/>
  <c r="D158" i="5"/>
  <c r="E158" i="5"/>
  <c r="C158" i="5"/>
  <c r="B158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T416" i="7"/>
  <c r="V416" i="7" s="1"/>
  <c r="U384" i="7"/>
  <c r="T299" i="7"/>
  <c r="V299" i="7" s="1"/>
  <c r="T290" i="7"/>
  <c r="V290" i="7" s="1"/>
  <c r="U288" i="7"/>
  <c r="T266" i="7"/>
  <c r="T146" i="7"/>
  <c r="V146" i="7" s="1"/>
  <c r="T122" i="7"/>
  <c r="V122" i="7" s="1"/>
  <c r="W122" i="7" s="1"/>
  <c r="T83" i="7"/>
  <c r="T50" i="7"/>
  <c r="V50" i="7" s="1"/>
  <c r="T26" i="7"/>
  <c r="V26" i="7" s="1"/>
  <c r="Q447" i="7"/>
  <c r="Q446" i="7"/>
  <c r="Q445" i="7"/>
  <c r="Q444" i="7"/>
  <c r="Q443" i="7"/>
  <c r="Q442" i="7"/>
  <c r="Q441" i="7"/>
  <c r="Q440" i="7"/>
  <c r="Q439" i="7"/>
  <c r="Q438" i="7"/>
  <c r="Q437" i="7"/>
  <c r="Q436" i="7"/>
  <c r="Q435" i="7"/>
  <c r="Q434" i="7"/>
  <c r="Q433" i="7"/>
  <c r="Q432" i="7"/>
  <c r="Q431" i="7"/>
  <c r="Q430" i="7"/>
  <c r="Q429" i="7"/>
  <c r="Q428" i="7"/>
  <c r="Q427" i="7"/>
  <c r="Q426" i="7"/>
  <c r="Q425" i="7"/>
  <c r="Q424" i="7"/>
  <c r="R424" i="7" s="1"/>
  <c r="Q423" i="7"/>
  <c r="Q422" i="7"/>
  <c r="Q421" i="7"/>
  <c r="Q420" i="7"/>
  <c r="Q419" i="7"/>
  <c r="Q418" i="7"/>
  <c r="Q417" i="7"/>
  <c r="Q416" i="7"/>
  <c r="Q415" i="7"/>
  <c r="Q414" i="7"/>
  <c r="Q413" i="7"/>
  <c r="Q412" i="7"/>
  <c r="Q411" i="7"/>
  <c r="Q410" i="7"/>
  <c r="Q409" i="7"/>
  <c r="Q408" i="7"/>
  <c r="Q407" i="7"/>
  <c r="Q406" i="7"/>
  <c r="Q405" i="7"/>
  <c r="Q404" i="7"/>
  <c r="Q403" i="7"/>
  <c r="Q402" i="7"/>
  <c r="Q401" i="7"/>
  <c r="Q400" i="7"/>
  <c r="Q399" i="7"/>
  <c r="Q398" i="7"/>
  <c r="Q397" i="7"/>
  <c r="Q396" i="7"/>
  <c r="Q395" i="7"/>
  <c r="Q394" i="7"/>
  <c r="Q393" i="7"/>
  <c r="Q392" i="7"/>
  <c r="Q391" i="7"/>
  <c r="Q390" i="7"/>
  <c r="Q389" i="7"/>
  <c r="Q388" i="7"/>
  <c r="Q387" i="7"/>
  <c r="Q386" i="7"/>
  <c r="Q385" i="7"/>
  <c r="Q384" i="7"/>
  <c r="Q383" i="7"/>
  <c r="Q382" i="7"/>
  <c r="Q381" i="7"/>
  <c r="Q380" i="7"/>
  <c r="Q379" i="7"/>
  <c r="Q378" i="7"/>
  <c r="Q377" i="7"/>
  <c r="Q376" i="7"/>
  <c r="R376" i="7" s="1"/>
  <c r="Q375" i="7"/>
  <c r="Q374" i="7"/>
  <c r="Q373" i="7"/>
  <c r="Q372" i="7"/>
  <c r="Q371" i="7"/>
  <c r="Q370" i="7"/>
  <c r="Q369" i="7"/>
  <c r="Q368" i="7"/>
  <c r="Q367" i="7"/>
  <c r="Q366" i="7"/>
  <c r="Q365" i="7"/>
  <c r="Q364" i="7"/>
  <c r="Q363" i="7"/>
  <c r="Q362" i="7"/>
  <c r="Q361" i="7"/>
  <c r="Q360" i="7"/>
  <c r="Q359" i="7"/>
  <c r="Q358" i="7"/>
  <c r="Q357" i="7"/>
  <c r="Q356" i="7"/>
  <c r="Q355" i="7"/>
  <c r="Q354" i="7"/>
  <c r="Q353" i="7"/>
  <c r="Q352" i="7"/>
  <c r="R352" i="7" s="1"/>
  <c r="Q351" i="7"/>
  <c r="Q350" i="7"/>
  <c r="Q349" i="7"/>
  <c r="Q348" i="7"/>
  <c r="Q347" i="7"/>
  <c r="Q346" i="7"/>
  <c r="Q345" i="7"/>
  <c r="Q344" i="7"/>
  <c r="Q343" i="7"/>
  <c r="Q342" i="7"/>
  <c r="Q341" i="7"/>
  <c r="Q340" i="7"/>
  <c r="Q339" i="7"/>
  <c r="Q338" i="7"/>
  <c r="Q337" i="7"/>
  <c r="Q336" i="7"/>
  <c r="Q335" i="7"/>
  <c r="Q334" i="7"/>
  <c r="Q333" i="7"/>
  <c r="Q332" i="7"/>
  <c r="Q331" i="7"/>
  <c r="Q330" i="7"/>
  <c r="Q329" i="7"/>
  <c r="Q328" i="7"/>
  <c r="R328" i="7" s="1"/>
  <c r="Q327" i="7"/>
  <c r="Q326" i="7"/>
  <c r="Q325" i="7"/>
  <c r="Q324" i="7"/>
  <c r="Q323" i="7"/>
  <c r="Q322" i="7"/>
  <c r="Q321" i="7"/>
  <c r="Q320" i="7"/>
  <c r="Q319" i="7"/>
  <c r="Q318" i="7"/>
  <c r="Q317" i="7"/>
  <c r="Q316" i="7"/>
  <c r="Q315" i="7"/>
  <c r="Q314" i="7"/>
  <c r="Q313" i="7"/>
  <c r="Q312" i="7"/>
  <c r="Q311" i="7"/>
  <c r="Q310" i="7"/>
  <c r="Q309" i="7"/>
  <c r="Q308" i="7"/>
  <c r="Q307" i="7"/>
  <c r="Q306" i="7"/>
  <c r="Q305" i="7"/>
  <c r="Q304" i="7"/>
  <c r="R304" i="7" s="1"/>
  <c r="Q303" i="7"/>
  <c r="Q302" i="7"/>
  <c r="Q301" i="7"/>
  <c r="Q300" i="7"/>
  <c r="Q299" i="7"/>
  <c r="Q298" i="7"/>
  <c r="Q297" i="7"/>
  <c r="Q296" i="7"/>
  <c r="Q295" i="7"/>
  <c r="Q294" i="7"/>
  <c r="Q293" i="7"/>
  <c r="Q292" i="7"/>
  <c r="Q291" i="7"/>
  <c r="Q290" i="7"/>
  <c r="Q289" i="7"/>
  <c r="Q288" i="7"/>
  <c r="Q287" i="7"/>
  <c r="Q286" i="7"/>
  <c r="Q285" i="7"/>
  <c r="Q284" i="7"/>
  <c r="Q283" i="7"/>
  <c r="Q282" i="7"/>
  <c r="Q281" i="7"/>
  <c r="Q280" i="7"/>
  <c r="R280" i="7" s="1"/>
  <c r="Q279" i="7"/>
  <c r="Q278" i="7"/>
  <c r="Q277" i="7"/>
  <c r="Q276" i="7"/>
  <c r="Q275" i="7"/>
  <c r="Q274" i="7"/>
  <c r="Q273" i="7"/>
  <c r="Q272" i="7"/>
  <c r="Q271" i="7"/>
  <c r="Q270" i="7"/>
  <c r="Q269" i="7"/>
  <c r="Q268" i="7"/>
  <c r="Q267" i="7"/>
  <c r="Q266" i="7"/>
  <c r="Q265" i="7"/>
  <c r="Q264" i="7"/>
  <c r="Q263" i="7"/>
  <c r="Q262" i="7"/>
  <c r="Q261" i="7"/>
  <c r="Q260" i="7"/>
  <c r="Q259" i="7"/>
  <c r="Q258" i="7"/>
  <c r="Q257" i="7"/>
  <c r="Q256" i="7"/>
  <c r="R256" i="7" s="1"/>
  <c r="Q255" i="7"/>
  <c r="Q254" i="7"/>
  <c r="Q253" i="7"/>
  <c r="Q252" i="7"/>
  <c r="Q251" i="7"/>
  <c r="Q250" i="7"/>
  <c r="Q249" i="7"/>
  <c r="Q248" i="7"/>
  <c r="Q247" i="7"/>
  <c r="Q246" i="7"/>
  <c r="Q245" i="7"/>
  <c r="Q244" i="7"/>
  <c r="Q243" i="7"/>
  <c r="Q242" i="7"/>
  <c r="Q241" i="7"/>
  <c r="Q240" i="7"/>
  <c r="Q239" i="7"/>
  <c r="Q238" i="7"/>
  <c r="Q237" i="7"/>
  <c r="Q236" i="7"/>
  <c r="Q235" i="7"/>
  <c r="Q234" i="7"/>
  <c r="Q233" i="7"/>
  <c r="Q232" i="7"/>
  <c r="R232" i="7" s="1"/>
  <c r="Q231" i="7"/>
  <c r="Q230" i="7"/>
  <c r="Q229" i="7"/>
  <c r="Q228" i="7"/>
  <c r="Q227" i="7"/>
  <c r="Q226" i="7"/>
  <c r="Q225" i="7"/>
  <c r="Q224" i="7"/>
  <c r="Q223" i="7"/>
  <c r="Q222" i="7"/>
  <c r="Q221" i="7"/>
  <c r="Q220" i="7"/>
  <c r="Q219" i="7"/>
  <c r="Q218" i="7"/>
  <c r="Q217" i="7"/>
  <c r="Q216" i="7"/>
  <c r="Q215" i="7"/>
  <c r="Q214" i="7"/>
  <c r="Q213" i="7"/>
  <c r="Q212" i="7"/>
  <c r="Q211" i="7"/>
  <c r="Q210" i="7"/>
  <c r="Q209" i="7"/>
  <c r="Q208" i="7"/>
  <c r="R208" i="7" s="1"/>
  <c r="Q207" i="7"/>
  <c r="Q206" i="7"/>
  <c r="Q205" i="7"/>
  <c r="Q204" i="7"/>
  <c r="Q203" i="7"/>
  <c r="Q202" i="7"/>
  <c r="Q201" i="7"/>
  <c r="Q200" i="7"/>
  <c r="Q199" i="7"/>
  <c r="Q198" i="7"/>
  <c r="Q197" i="7"/>
  <c r="Q196" i="7"/>
  <c r="Q195" i="7"/>
  <c r="Q194" i="7"/>
  <c r="Q193" i="7"/>
  <c r="Q192" i="7"/>
  <c r="Q191" i="7"/>
  <c r="Q190" i="7"/>
  <c r="Q189" i="7"/>
  <c r="Q188" i="7"/>
  <c r="Q187" i="7"/>
  <c r="Q186" i="7"/>
  <c r="Q185" i="7"/>
  <c r="Q184" i="7"/>
  <c r="R184" i="7" s="1"/>
  <c r="Q183" i="7"/>
  <c r="Q182" i="7"/>
  <c r="Q181" i="7"/>
  <c r="Q180" i="7"/>
  <c r="Q179" i="7"/>
  <c r="Q178" i="7"/>
  <c r="Q177" i="7"/>
  <c r="Q176" i="7"/>
  <c r="Q175" i="7"/>
  <c r="Q174" i="7"/>
  <c r="Q173" i="7"/>
  <c r="Q172" i="7"/>
  <c r="Q171" i="7"/>
  <c r="Q170" i="7"/>
  <c r="Q169" i="7"/>
  <c r="Q168" i="7"/>
  <c r="Q167" i="7"/>
  <c r="Q166" i="7"/>
  <c r="Q165" i="7"/>
  <c r="Q164" i="7"/>
  <c r="Q163" i="7"/>
  <c r="Q162" i="7"/>
  <c r="Q161" i="7"/>
  <c r="Q160" i="7"/>
  <c r="R160" i="7" s="1"/>
  <c r="Q159" i="7"/>
  <c r="Q158" i="7"/>
  <c r="Q157" i="7"/>
  <c r="Q156" i="7"/>
  <c r="Q155" i="7"/>
  <c r="Q154" i="7"/>
  <c r="Q153" i="7"/>
  <c r="Q152" i="7"/>
  <c r="Q151" i="7"/>
  <c r="Q150" i="7"/>
  <c r="Q149" i="7"/>
  <c r="Q148" i="7"/>
  <c r="Q147" i="7"/>
  <c r="Q146" i="7"/>
  <c r="Q145" i="7"/>
  <c r="Q144" i="7"/>
  <c r="Q143" i="7"/>
  <c r="Q142" i="7"/>
  <c r="Q141" i="7"/>
  <c r="Q140" i="7"/>
  <c r="Q139" i="7"/>
  <c r="Q138" i="7"/>
  <c r="Q137" i="7"/>
  <c r="Q136" i="7"/>
  <c r="R136" i="7" s="1"/>
  <c r="Q135" i="7"/>
  <c r="Q134" i="7"/>
  <c r="Q133" i="7"/>
  <c r="Q132" i="7"/>
  <c r="Q131" i="7"/>
  <c r="Q130" i="7"/>
  <c r="Q129" i="7"/>
  <c r="Q128" i="7"/>
  <c r="Q127" i="7"/>
  <c r="Q126" i="7"/>
  <c r="Q125" i="7"/>
  <c r="Q124" i="7"/>
  <c r="Q123" i="7"/>
  <c r="Q122" i="7"/>
  <c r="Q121" i="7"/>
  <c r="Q120" i="7"/>
  <c r="Q119" i="7"/>
  <c r="Q118" i="7"/>
  <c r="Q117" i="7"/>
  <c r="Q116" i="7"/>
  <c r="Q115" i="7"/>
  <c r="Q114" i="7"/>
  <c r="Q113" i="7"/>
  <c r="Q112" i="7"/>
  <c r="R112" i="7" s="1"/>
  <c r="Q111" i="7"/>
  <c r="Q110" i="7"/>
  <c r="Q109" i="7"/>
  <c r="Q108" i="7"/>
  <c r="Q107" i="7"/>
  <c r="Q106" i="7"/>
  <c r="Q105" i="7"/>
  <c r="Q104" i="7"/>
  <c r="Q103" i="7"/>
  <c r="Q102" i="7"/>
  <c r="Q101" i="7"/>
  <c r="Q100" i="7"/>
  <c r="Q99" i="7"/>
  <c r="Q98" i="7"/>
  <c r="Q97" i="7"/>
  <c r="Q96" i="7"/>
  <c r="Q95" i="7"/>
  <c r="Q94" i="7"/>
  <c r="Q93" i="7"/>
  <c r="Q92" i="7"/>
  <c r="Q91" i="7"/>
  <c r="Q90" i="7"/>
  <c r="Q89" i="7"/>
  <c r="Q88" i="7"/>
  <c r="R88" i="7" s="1"/>
  <c r="Q87" i="7"/>
  <c r="Q86" i="7"/>
  <c r="Q85" i="7"/>
  <c r="Q84" i="7"/>
  <c r="Q83" i="7"/>
  <c r="Q82" i="7"/>
  <c r="Q81" i="7"/>
  <c r="Q80" i="7"/>
  <c r="Q79" i="7"/>
  <c r="Q78" i="7"/>
  <c r="Q77" i="7"/>
  <c r="Q76" i="7"/>
  <c r="Q75" i="7"/>
  <c r="Q74" i="7"/>
  <c r="Q73" i="7"/>
  <c r="Q72" i="7"/>
  <c r="Q71" i="7"/>
  <c r="Q70" i="7"/>
  <c r="Q69" i="7"/>
  <c r="Q68" i="7"/>
  <c r="Q67" i="7"/>
  <c r="Q66" i="7"/>
  <c r="Q65" i="7"/>
  <c r="Q64" i="7"/>
  <c r="R64" i="7" s="1"/>
  <c r="Q63" i="7"/>
  <c r="Q62" i="7"/>
  <c r="Q61" i="7"/>
  <c r="Q60" i="7"/>
  <c r="Q59" i="7"/>
  <c r="Q58" i="7"/>
  <c r="Q57" i="7"/>
  <c r="Q56" i="7"/>
  <c r="Q55" i="7"/>
  <c r="Q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R418" i="7"/>
  <c r="R400" i="7"/>
  <c r="R394" i="7"/>
  <c r="R322" i="7"/>
  <c r="U323" i="7" s="1"/>
  <c r="R298" i="7"/>
  <c r="R274" i="7"/>
  <c r="R250" i="7"/>
  <c r="R202" i="7"/>
  <c r="R178" i="7"/>
  <c r="R154" i="7"/>
  <c r="R82" i="7"/>
  <c r="R58" i="7"/>
  <c r="R40" i="7"/>
  <c r="R34" i="7"/>
  <c r="Q18" i="7"/>
  <c r="Q17" i="7"/>
  <c r="Q16" i="7"/>
  <c r="Q15" i="7"/>
  <c r="Q14" i="7"/>
  <c r="Q13" i="7"/>
  <c r="Q12" i="7"/>
  <c r="Q11" i="7"/>
  <c r="Q10" i="7"/>
  <c r="E144" i="5"/>
  <c r="E143" i="5"/>
  <c r="E142" i="5"/>
  <c r="U403" i="7" s="1"/>
  <c r="E141" i="5"/>
  <c r="E140" i="5"/>
  <c r="E139" i="5"/>
  <c r="E138" i="5"/>
  <c r="E137" i="5"/>
  <c r="E136" i="5"/>
  <c r="T387" i="7" s="1"/>
  <c r="E135" i="5"/>
  <c r="E134" i="5"/>
  <c r="E133" i="5"/>
  <c r="T377" i="7" s="1"/>
  <c r="V377" i="7" s="1"/>
  <c r="E132" i="5"/>
  <c r="E131" i="5"/>
  <c r="E130" i="5"/>
  <c r="E129" i="5"/>
  <c r="E128" i="5"/>
  <c r="T363" i="7" s="1"/>
  <c r="V363" i="7" s="1"/>
  <c r="E127" i="5"/>
  <c r="E126" i="5"/>
  <c r="E125" i="5"/>
  <c r="E124" i="5"/>
  <c r="T353" i="7" s="1"/>
  <c r="V353" i="7" s="1"/>
  <c r="E123" i="5"/>
  <c r="E122" i="5"/>
  <c r="E121" i="5"/>
  <c r="E120" i="5"/>
  <c r="E119" i="5"/>
  <c r="T339" i="7" s="1"/>
  <c r="E118" i="5"/>
  <c r="E117" i="5"/>
  <c r="E116" i="5"/>
  <c r="T329" i="7" s="1"/>
  <c r="V329" i="7" s="1"/>
  <c r="E115" i="5"/>
  <c r="E114" i="5"/>
  <c r="E113" i="5"/>
  <c r="E112" i="5"/>
  <c r="E111" i="5"/>
  <c r="T315" i="7" s="1"/>
  <c r="V315" i="7" s="1"/>
  <c r="E110" i="5"/>
  <c r="E109" i="5"/>
  <c r="E108" i="5"/>
  <c r="T305" i="7" s="1"/>
  <c r="V305" i="7" s="1"/>
  <c r="E107" i="5"/>
  <c r="E106" i="5"/>
  <c r="E105" i="5"/>
  <c r="E104" i="5"/>
  <c r="E103" i="5"/>
  <c r="E102" i="5"/>
  <c r="E101" i="5"/>
  <c r="T284" i="7" s="1"/>
  <c r="V284" i="7" s="1"/>
  <c r="E100" i="5"/>
  <c r="T281" i="7" s="1"/>
  <c r="V281" i="7" s="1"/>
  <c r="E99" i="5"/>
  <c r="E98" i="5"/>
  <c r="E97" i="5"/>
  <c r="E96" i="5"/>
  <c r="E95" i="5"/>
  <c r="E94" i="5"/>
  <c r="E93" i="5"/>
  <c r="E92" i="5"/>
  <c r="T257" i="7" s="1"/>
  <c r="V257" i="7" s="1"/>
  <c r="E91" i="5"/>
  <c r="E90" i="5"/>
  <c r="E89" i="5"/>
  <c r="E88" i="5"/>
  <c r="E87" i="5"/>
  <c r="E86" i="5"/>
  <c r="T243" i="7" s="1"/>
  <c r="V243" i="7" s="1"/>
  <c r="E85" i="5"/>
  <c r="E84" i="5"/>
  <c r="E83" i="5"/>
  <c r="E82" i="5"/>
  <c r="E81" i="5"/>
  <c r="T233" i="7" s="1"/>
  <c r="V233" i="7" s="1"/>
  <c r="E80" i="5"/>
  <c r="T230" i="7" s="1"/>
  <c r="V230" i="7" s="1"/>
  <c r="E79" i="5"/>
  <c r="E78" i="5"/>
  <c r="E77" i="5"/>
  <c r="E76" i="5"/>
  <c r="E75" i="5"/>
  <c r="E74" i="5"/>
  <c r="E73" i="5"/>
  <c r="T209" i="7" s="1"/>
  <c r="V209" i="7" s="1"/>
  <c r="E72" i="5"/>
  <c r="E71" i="5"/>
  <c r="E70" i="5"/>
  <c r="E69" i="5"/>
  <c r="E68" i="5"/>
  <c r="E67" i="5"/>
  <c r="T195" i="7" s="1"/>
  <c r="V195" i="7" s="1"/>
  <c r="E66" i="5"/>
  <c r="E65" i="5"/>
  <c r="T189" i="7" s="1"/>
  <c r="E64" i="5"/>
  <c r="T185" i="7" s="1"/>
  <c r="V185" i="7" s="1"/>
  <c r="E63" i="5"/>
  <c r="E62" i="5"/>
  <c r="E61" i="5"/>
  <c r="E60" i="5"/>
  <c r="E59" i="5"/>
  <c r="E58" i="5"/>
  <c r="E57" i="5"/>
  <c r="E56" i="5"/>
  <c r="E55" i="5"/>
  <c r="E54" i="5"/>
  <c r="V161" i="7" s="1"/>
  <c r="E53" i="5"/>
  <c r="T158" i="7" s="1"/>
  <c r="V158" i="7" s="1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T113" i="7" s="1"/>
  <c r="V113" i="7" s="1"/>
  <c r="E36" i="5"/>
  <c r="E35" i="5"/>
  <c r="E34" i="5"/>
  <c r="E33" i="5"/>
  <c r="E32" i="5"/>
  <c r="E31" i="5"/>
  <c r="E30" i="5"/>
  <c r="E29" i="5"/>
  <c r="E28" i="5"/>
  <c r="T89" i="7" s="1"/>
  <c r="V89" i="7" s="1"/>
  <c r="E27" i="5"/>
  <c r="E26" i="5"/>
  <c r="E25" i="5"/>
  <c r="E24" i="5"/>
  <c r="E23" i="5"/>
  <c r="E22" i="5"/>
  <c r="E21" i="5"/>
  <c r="E20" i="5"/>
  <c r="T65" i="7" s="1"/>
  <c r="V65" i="7" s="1"/>
  <c r="E19" i="5"/>
  <c r="E18" i="5"/>
  <c r="E17" i="5"/>
  <c r="E16" i="5"/>
  <c r="E15" i="5"/>
  <c r="E14" i="5"/>
  <c r="E13" i="5"/>
  <c r="E12" i="5"/>
  <c r="T41" i="7" s="1"/>
  <c r="V41" i="7" s="1"/>
  <c r="E11" i="5"/>
  <c r="E10" i="5"/>
  <c r="E9" i="5"/>
  <c r="E8" i="5"/>
  <c r="E7" i="5"/>
  <c r="E6" i="5"/>
  <c r="E5" i="5"/>
  <c r="T21" i="7" s="1"/>
  <c r="V21" i="7" s="1"/>
  <c r="E4" i="5"/>
  <c r="E3" i="5"/>
  <c r="E2" i="5"/>
  <c r="D157" i="8"/>
  <c r="E157" i="8"/>
  <c r="C157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E2" i="8"/>
  <c r="V277" i="7"/>
  <c r="R277" i="7"/>
  <c r="U278" i="7" s="1"/>
  <c r="V79" i="7"/>
  <c r="R79" i="7"/>
  <c r="N235" i="7"/>
  <c r="M235" i="7"/>
  <c r="L235" i="7"/>
  <c r="K235" i="7"/>
  <c r="J235" i="7"/>
  <c r="I235" i="7"/>
  <c r="H235" i="7"/>
  <c r="G235" i="7"/>
  <c r="V160" i="7"/>
  <c r="N160" i="7"/>
  <c r="M160" i="7"/>
  <c r="L160" i="7"/>
  <c r="K160" i="7"/>
  <c r="J160" i="7"/>
  <c r="I160" i="7"/>
  <c r="H160" i="7"/>
  <c r="G160" i="7"/>
  <c r="B451" i="7"/>
  <c r="N79" i="7"/>
  <c r="M79" i="7"/>
  <c r="L79" i="7"/>
  <c r="K79" i="7"/>
  <c r="J79" i="7"/>
  <c r="I79" i="7"/>
  <c r="H79" i="7"/>
  <c r="G79" i="7"/>
  <c r="N142" i="7"/>
  <c r="M142" i="7"/>
  <c r="L142" i="7"/>
  <c r="K142" i="7"/>
  <c r="J142" i="7"/>
  <c r="I142" i="7"/>
  <c r="H142" i="7"/>
  <c r="G142" i="7"/>
  <c r="O235" i="7"/>
  <c r="P235" i="7"/>
  <c r="BC6" i="2"/>
  <c r="S157" i="6"/>
  <c r="S156" i="6"/>
  <c r="S155" i="6"/>
  <c r="S154" i="6"/>
  <c r="S153" i="6"/>
  <c r="S152" i="6"/>
  <c r="S151" i="6"/>
  <c r="S150" i="6"/>
  <c r="S149" i="6"/>
  <c r="S148" i="6"/>
  <c r="S147" i="6"/>
  <c r="S146" i="6"/>
  <c r="S145" i="6"/>
  <c r="S144" i="6"/>
  <c r="S143" i="6"/>
  <c r="S142" i="6"/>
  <c r="S141" i="6"/>
  <c r="S140" i="6"/>
  <c r="S139" i="6"/>
  <c r="S138" i="6"/>
  <c r="S137" i="6"/>
  <c r="S136" i="6"/>
  <c r="S135" i="6"/>
  <c r="S134" i="6"/>
  <c r="S133" i="6"/>
  <c r="S132" i="6"/>
  <c r="S131" i="6"/>
  <c r="S130" i="6"/>
  <c r="S129" i="6"/>
  <c r="S128" i="6"/>
  <c r="S127" i="6"/>
  <c r="S126" i="6"/>
  <c r="S125" i="6"/>
  <c r="S124" i="6"/>
  <c r="S123" i="6"/>
  <c r="S122" i="6"/>
  <c r="S121" i="6"/>
  <c r="S120" i="6"/>
  <c r="S119" i="6"/>
  <c r="S118" i="6"/>
  <c r="S117" i="6"/>
  <c r="S116" i="6"/>
  <c r="S115" i="6"/>
  <c r="S114" i="6"/>
  <c r="S113" i="6"/>
  <c r="S112" i="6"/>
  <c r="S111" i="6"/>
  <c r="S110" i="6"/>
  <c r="S109" i="6"/>
  <c r="S108" i="6"/>
  <c r="S107" i="6"/>
  <c r="S106" i="6"/>
  <c r="S105" i="6"/>
  <c r="S104" i="6"/>
  <c r="S103" i="6"/>
  <c r="S102" i="6"/>
  <c r="S101" i="6"/>
  <c r="S100" i="6"/>
  <c r="S99" i="6"/>
  <c r="S98" i="6"/>
  <c r="S97" i="6"/>
  <c r="S96" i="6"/>
  <c r="S95" i="6"/>
  <c r="S94" i="6"/>
  <c r="S93" i="6"/>
  <c r="S92" i="6"/>
  <c r="S91" i="6"/>
  <c r="S90" i="6"/>
  <c r="S89" i="6"/>
  <c r="S88" i="6"/>
  <c r="S87" i="6"/>
  <c r="S86" i="6"/>
  <c r="S85" i="6"/>
  <c r="S84" i="6"/>
  <c r="S83" i="6"/>
  <c r="S82" i="6"/>
  <c r="S81" i="6"/>
  <c r="S80" i="6"/>
  <c r="S79" i="6"/>
  <c r="S78" i="6"/>
  <c r="S77" i="6"/>
  <c r="S76" i="6"/>
  <c r="S75" i="6"/>
  <c r="S74" i="6"/>
  <c r="S73" i="6"/>
  <c r="S72" i="6"/>
  <c r="S71" i="6"/>
  <c r="S70" i="6"/>
  <c r="S69" i="6"/>
  <c r="S68" i="6"/>
  <c r="S67" i="6"/>
  <c r="S66" i="6"/>
  <c r="S65" i="6"/>
  <c r="S64" i="6"/>
  <c r="S63" i="6"/>
  <c r="S62" i="6"/>
  <c r="S61" i="6"/>
  <c r="S60" i="6"/>
  <c r="S59" i="6"/>
  <c r="S58" i="6"/>
  <c r="S57" i="6"/>
  <c r="S56" i="6"/>
  <c r="S55" i="6"/>
  <c r="S54" i="6"/>
  <c r="S53" i="6"/>
  <c r="S52" i="6"/>
  <c r="S51" i="6"/>
  <c r="S50" i="6"/>
  <c r="S49" i="6"/>
  <c r="S48" i="6"/>
  <c r="S47" i="6"/>
  <c r="S46" i="6"/>
  <c r="S45" i="6"/>
  <c r="S44" i="6"/>
  <c r="S43" i="6"/>
  <c r="S42" i="6"/>
  <c r="S41" i="6"/>
  <c r="S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R157" i="6"/>
  <c r="R156" i="6"/>
  <c r="R155" i="6"/>
  <c r="R154" i="6"/>
  <c r="R153" i="6"/>
  <c r="R152" i="6"/>
  <c r="R151" i="6"/>
  <c r="R150" i="6"/>
  <c r="R149" i="6"/>
  <c r="R148" i="6"/>
  <c r="R147" i="6"/>
  <c r="R146" i="6"/>
  <c r="R145" i="6"/>
  <c r="R144" i="6"/>
  <c r="R143" i="6"/>
  <c r="R142" i="6"/>
  <c r="R141" i="6"/>
  <c r="R140" i="6"/>
  <c r="R139" i="6"/>
  <c r="R138" i="6"/>
  <c r="R137" i="6"/>
  <c r="R136" i="6"/>
  <c r="R135" i="6"/>
  <c r="R134" i="6"/>
  <c r="R133" i="6"/>
  <c r="R132" i="6"/>
  <c r="R131" i="6"/>
  <c r="R130" i="6"/>
  <c r="R129" i="6"/>
  <c r="R128" i="6"/>
  <c r="R127" i="6"/>
  <c r="R126" i="6"/>
  <c r="R125" i="6"/>
  <c r="R124" i="6"/>
  <c r="R123" i="6"/>
  <c r="R122" i="6"/>
  <c r="R121" i="6"/>
  <c r="R120" i="6"/>
  <c r="R119" i="6"/>
  <c r="R118" i="6"/>
  <c r="R117" i="6"/>
  <c r="R116" i="6"/>
  <c r="R115" i="6"/>
  <c r="R114" i="6"/>
  <c r="R113" i="6"/>
  <c r="R112" i="6"/>
  <c r="R111" i="6"/>
  <c r="R110" i="6"/>
  <c r="R109" i="6"/>
  <c r="R108" i="6"/>
  <c r="R107" i="6"/>
  <c r="R106" i="6"/>
  <c r="R105" i="6"/>
  <c r="R104" i="6"/>
  <c r="R103" i="6"/>
  <c r="R102" i="6"/>
  <c r="R101" i="6"/>
  <c r="R100" i="6"/>
  <c r="R99" i="6"/>
  <c r="R98" i="6"/>
  <c r="R97" i="6"/>
  <c r="R96" i="6"/>
  <c r="R95" i="6"/>
  <c r="R94" i="6"/>
  <c r="R93" i="6"/>
  <c r="R92" i="6"/>
  <c r="R91" i="6"/>
  <c r="R90" i="6"/>
  <c r="R89" i="6"/>
  <c r="R88" i="6"/>
  <c r="R87" i="6"/>
  <c r="R86" i="6"/>
  <c r="R85" i="6"/>
  <c r="R84" i="6"/>
  <c r="R83" i="6"/>
  <c r="R82" i="6"/>
  <c r="R81" i="6"/>
  <c r="R80" i="6"/>
  <c r="R79" i="6"/>
  <c r="R78" i="6"/>
  <c r="R77" i="6"/>
  <c r="R76" i="6"/>
  <c r="R75" i="6"/>
  <c r="R74" i="6"/>
  <c r="R73" i="6"/>
  <c r="R72" i="6"/>
  <c r="R71" i="6"/>
  <c r="R70" i="6"/>
  <c r="R69" i="6"/>
  <c r="R68" i="6"/>
  <c r="R67" i="6"/>
  <c r="R66" i="6"/>
  <c r="R65" i="6"/>
  <c r="R64" i="6"/>
  <c r="R63" i="6"/>
  <c r="R62" i="6"/>
  <c r="R61" i="6"/>
  <c r="R60" i="6"/>
  <c r="R59" i="6"/>
  <c r="R58" i="6"/>
  <c r="R57" i="6"/>
  <c r="R56" i="6"/>
  <c r="R55" i="6"/>
  <c r="R54" i="6"/>
  <c r="R53" i="6"/>
  <c r="R52" i="6"/>
  <c r="R51" i="6"/>
  <c r="R50" i="6"/>
  <c r="R49" i="6"/>
  <c r="R48" i="6"/>
  <c r="R47" i="6"/>
  <c r="R46" i="6"/>
  <c r="R45" i="6"/>
  <c r="R44" i="6"/>
  <c r="R43" i="6"/>
  <c r="R42" i="6"/>
  <c r="R41" i="6"/>
  <c r="R40" i="6"/>
  <c r="R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Q157" i="6"/>
  <c r="Q156" i="6"/>
  <c r="Q155" i="6"/>
  <c r="Q154" i="6"/>
  <c r="Q153" i="6"/>
  <c r="Q152" i="6"/>
  <c r="Q151" i="6"/>
  <c r="Q150" i="6"/>
  <c r="Q149" i="6"/>
  <c r="Q148" i="6"/>
  <c r="Q147" i="6"/>
  <c r="Q146" i="6"/>
  <c r="Q145" i="6"/>
  <c r="Q144" i="6"/>
  <c r="Q143" i="6"/>
  <c r="Q142" i="6"/>
  <c r="Q141" i="6"/>
  <c r="Q140" i="6"/>
  <c r="Q139" i="6"/>
  <c r="Q138" i="6"/>
  <c r="Q137" i="6"/>
  <c r="Q136" i="6"/>
  <c r="Q135" i="6"/>
  <c r="Q134" i="6"/>
  <c r="Q133" i="6"/>
  <c r="Q132" i="6"/>
  <c r="Q131" i="6"/>
  <c r="Q130" i="6"/>
  <c r="Q129" i="6"/>
  <c r="Q128" i="6"/>
  <c r="Q127" i="6"/>
  <c r="Q126" i="6"/>
  <c r="Q125" i="6"/>
  <c r="Q124" i="6"/>
  <c r="Q123" i="6"/>
  <c r="Q122" i="6"/>
  <c r="Q121" i="6"/>
  <c r="Q120" i="6"/>
  <c r="Q119" i="6"/>
  <c r="Q118" i="6"/>
  <c r="Q117" i="6"/>
  <c r="Q116" i="6"/>
  <c r="Q115" i="6"/>
  <c r="Q114" i="6"/>
  <c r="Q113" i="6"/>
  <c r="Q112" i="6"/>
  <c r="Q111" i="6"/>
  <c r="Q110" i="6"/>
  <c r="Q109" i="6"/>
  <c r="Q108" i="6"/>
  <c r="Q107" i="6"/>
  <c r="Q106" i="6"/>
  <c r="Q105" i="6"/>
  <c r="Q104" i="6"/>
  <c r="Q103" i="6"/>
  <c r="Q102" i="6"/>
  <c r="Q101" i="6"/>
  <c r="Q100" i="6"/>
  <c r="Q99" i="6"/>
  <c r="Q98" i="6"/>
  <c r="Q97" i="6"/>
  <c r="Q96" i="6"/>
  <c r="Q95" i="6"/>
  <c r="Q94" i="6"/>
  <c r="Q93" i="6"/>
  <c r="Q92" i="6"/>
  <c r="Q91" i="6"/>
  <c r="Q90" i="6"/>
  <c r="Q89" i="6"/>
  <c r="Q88" i="6"/>
  <c r="Q87" i="6"/>
  <c r="Q86" i="6"/>
  <c r="Q85" i="6"/>
  <c r="Q84" i="6"/>
  <c r="Q83" i="6"/>
  <c r="Q82" i="6"/>
  <c r="Q81" i="6"/>
  <c r="Q80" i="6"/>
  <c r="Q79" i="6"/>
  <c r="Q78" i="6"/>
  <c r="Q77" i="6"/>
  <c r="Q76" i="6"/>
  <c r="Q75" i="6"/>
  <c r="Q74" i="6"/>
  <c r="Q73" i="6"/>
  <c r="Q72" i="6"/>
  <c r="Q71" i="6"/>
  <c r="Q70" i="6"/>
  <c r="Q69" i="6"/>
  <c r="Q68" i="6"/>
  <c r="Q67" i="6"/>
  <c r="Q66" i="6"/>
  <c r="Q65" i="6"/>
  <c r="Q64" i="6"/>
  <c r="Q63" i="6"/>
  <c r="Q62" i="6"/>
  <c r="Q61" i="6"/>
  <c r="Q60" i="6"/>
  <c r="Q59" i="6"/>
  <c r="Q58" i="6"/>
  <c r="Q57" i="6"/>
  <c r="Q56" i="6"/>
  <c r="Q55" i="6"/>
  <c r="Q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S12" i="6"/>
  <c r="R12" i="6"/>
  <c r="Q12" i="6"/>
  <c r="P157" i="6"/>
  <c r="P156" i="6"/>
  <c r="P155" i="6"/>
  <c r="P154" i="6"/>
  <c r="P153" i="6"/>
  <c r="P152" i="6"/>
  <c r="P151" i="6"/>
  <c r="P150" i="6"/>
  <c r="P149" i="6"/>
  <c r="P148" i="6"/>
  <c r="P147" i="6"/>
  <c r="P146" i="6"/>
  <c r="P145" i="6"/>
  <c r="P144" i="6"/>
  <c r="P143" i="6"/>
  <c r="P142" i="6"/>
  <c r="P141" i="6"/>
  <c r="P140" i="6"/>
  <c r="P139" i="6"/>
  <c r="P138" i="6"/>
  <c r="P137" i="6"/>
  <c r="P136" i="6"/>
  <c r="P135" i="6"/>
  <c r="P134" i="6"/>
  <c r="P133" i="6"/>
  <c r="P132" i="6"/>
  <c r="P131" i="6"/>
  <c r="P130" i="6"/>
  <c r="P129" i="6"/>
  <c r="P128" i="6"/>
  <c r="P127" i="6"/>
  <c r="P126" i="6"/>
  <c r="P125" i="6"/>
  <c r="P124" i="6"/>
  <c r="P123" i="6"/>
  <c r="P122" i="6"/>
  <c r="P121" i="6"/>
  <c r="P120" i="6"/>
  <c r="P119" i="6"/>
  <c r="P118" i="6"/>
  <c r="P117" i="6"/>
  <c r="P116" i="6"/>
  <c r="P115" i="6"/>
  <c r="P114" i="6"/>
  <c r="P113" i="6"/>
  <c r="P112" i="6"/>
  <c r="P111" i="6"/>
  <c r="P110" i="6"/>
  <c r="P109" i="6"/>
  <c r="P108" i="6"/>
  <c r="P107" i="6"/>
  <c r="P106" i="6"/>
  <c r="P105" i="6"/>
  <c r="P104" i="6"/>
  <c r="P103" i="6"/>
  <c r="P102" i="6"/>
  <c r="P101" i="6"/>
  <c r="P100" i="6"/>
  <c r="P99" i="6"/>
  <c r="P98" i="6"/>
  <c r="P97" i="6"/>
  <c r="P96" i="6"/>
  <c r="P95" i="6"/>
  <c r="P94" i="6"/>
  <c r="P93" i="6"/>
  <c r="P92" i="6"/>
  <c r="P91" i="6"/>
  <c r="P90" i="6"/>
  <c r="P89" i="6"/>
  <c r="P88" i="6"/>
  <c r="P87" i="6"/>
  <c r="P86" i="6"/>
  <c r="P85" i="6"/>
  <c r="P84" i="6"/>
  <c r="P83" i="6"/>
  <c r="P82" i="6"/>
  <c r="P81" i="6"/>
  <c r="P80" i="6"/>
  <c r="P79" i="6"/>
  <c r="P78" i="6"/>
  <c r="P77" i="6"/>
  <c r="P76" i="6"/>
  <c r="P75" i="6"/>
  <c r="P74" i="6"/>
  <c r="P73" i="6"/>
  <c r="P72" i="6"/>
  <c r="P71" i="6"/>
  <c r="P70" i="6"/>
  <c r="P69" i="6"/>
  <c r="P68" i="6"/>
  <c r="P67" i="6"/>
  <c r="P66" i="6"/>
  <c r="P65" i="6"/>
  <c r="P64" i="6"/>
  <c r="P63" i="6"/>
  <c r="P62" i="6"/>
  <c r="P61" i="6"/>
  <c r="P60" i="6"/>
  <c r="P59" i="6"/>
  <c r="P58" i="6"/>
  <c r="P57" i="6"/>
  <c r="P56" i="6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O157" i="6"/>
  <c r="O156" i="6"/>
  <c r="O155" i="6"/>
  <c r="O154" i="6"/>
  <c r="O153" i="6"/>
  <c r="O152" i="6"/>
  <c r="O151" i="6"/>
  <c r="O150" i="6"/>
  <c r="O149" i="6"/>
  <c r="O148" i="6"/>
  <c r="O147" i="6"/>
  <c r="O146" i="6"/>
  <c r="O145" i="6"/>
  <c r="O144" i="6"/>
  <c r="O143" i="6"/>
  <c r="O142" i="6"/>
  <c r="O141" i="6"/>
  <c r="O140" i="6"/>
  <c r="O139" i="6"/>
  <c r="O138" i="6"/>
  <c r="O137" i="6"/>
  <c r="O136" i="6"/>
  <c r="O135" i="6"/>
  <c r="O134" i="6"/>
  <c r="O133" i="6"/>
  <c r="O132" i="6"/>
  <c r="O131" i="6"/>
  <c r="O130" i="6"/>
  <c r="O129" i="6"/>
  <c r="O128" i="6"/>
  <c r="O127" i="6"/>
  <c r="O126" i="6"/>
  <c r="O125" i="6"/>
  <c r="O124" i="6"/>
  <c r="O123" i="6"/>
  <c r="O122" i="6"/>
  <c r="O121" i="6"/>
  <c r="O120" i="6"/>
  <c r="O119" i="6"/>
  <c r="O118" i="6"/>
  <c r="O117" i="6"/>
  <c r="O116" i="6"/>
  <c r="O115" i="6"/>
  <c r="O114" i="6"/>
  <c r="O113" i="6"/>
  <c r="O112" i="6"/>
  <c r="O111" i="6"/>
  <c r="O110" i="6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93" i="6"/>
  <c r="O92" i="6"/>
  <c r="O91" i="6"/>
  <c r="O90" i="6"/>
  <c r="O89" i="6"/>
  <c r="O88" i="6"/>
  <c r="O87" i="6"/>
  <c r="O86" i="6"/>
  <c r="O85" i="6"/>
  <c r="O84" i="6"/>
  <c r="O83" i="6"/>
  <c r="O82" i="6"/>
  <c r="O81" i="6"/>
  <c r="O80" i="6"/>
  <c r="O79" i="6"/>
  <c r="O78" i="6"/>
  <c r="O77" i="6"/>
  <c r="O76" i="6"/>
  <c r="O75" i="6"/>
  <c r="O74" i="6"/>
  <c r="O73" i="6"/>
  <c r="O72" i="6"/>
  <c r="O71" i="6"/>
  <c r="O70" i="6"/>
  <c r="O69" i="6"/>
  <c r="O68" i="6"/>
  <c r="O67" i="6"/>
  <c r="O66" i="6"/>
  <c r="O65" i="6"/>
  <c r="O64" i="6"/>
  <c r="O63" i="6"/>
  <c r="O62" i="6"/>
  <c r="O61" i="6"/>
  <c r="O60" i="6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N157" i="6"/>
  <c r="N156" i="6"/>
  <c r="N155" i="6"/>
  <c r="N154" i="6"/>
  <c r="N153" i="6"/>
  <c r="N152" i="6"/>
  <c r="N151" i="6"/>
  <c r="N150" i="6"/>
  <c r="N149" i="6"/>
  <c r="N148" i="6"/>
  <c r="N147" i="6"/>
  <c r="N146" i="6"/>
  <c r="N145" i="6"/>
  <c r="N144" i="6"/>
  <c r="N143" i="6"/>
  <c r="N142" i="6"/>
  <c r="N141" i="6"/>
  <c r="N140" i="6"/>
  <c r="N139" i="6"/>
  <c r="N138" i="6"/>
  <c r="N137" i="6"/>
  <c r="N136" i="6"/>
  <c r="N135" i="6"/>
  <c r="N134" i="6"/>
  <c r="N133" i="6"/>
  <c r="N132" i="6"/>
  <c r="N131" i="6"/>
  <c r="N130" i="6"/>
  <c r="N129" i="6"/>
  <c r="N128" i="6"/>
  <c r="N127" i="6"/>
  <c r="N126" i="6"/>
  <c r="N125" i="6"/>
  <c r="N124" i="6"/>
  <c r="N123" i="6"/>
  <c r="N122" i="6"/>
  <c r="N121" i="6"/>
  <c r="N120" i="6"/>
  <c r="N119" i="6"/>
  <c r="N118" i="6"/>
  <c r="N117" i="6"/>
  <c r="N116" i="6"/>
  <c r="N115" i="6"/>
  <c r="N114" i="6"/>
  <c r="N113" i="6"/>
  <c r="N112" i="6"/>
  <c r="N111" i="6"/>
  <c r="N110" i="6"/>
  <c r="N109" i="6"/>
  <c r="N108" i="6"/>
  <c r="N107" i="6"/>
  <c r="N106" i="6"/>
  <c r="N105" i="6"/>
  <c r="N104" i="6"/>
  <c r="N103" i="6"/>
  <c r="N102" i="6"/>
  <c r="N101" i="6"/>
  <c r="N100" i="6"/>
  <c r="N99" i="6"/>
  <c r="N98" i="6"/>
  <c r="N97" i="6"/>
  <c r="N96" i="6"/>
  <c r="N95" i="6"/>
  <c r="N94" i="6"/>
  <c r="N93" i="6"/>
  <c r="N92" i="6"/>
  <c r="N91" i="6"/>
  <c r="N90" i="6"/>
  <c r="N89" i="6"/>
  <c r="N88" i="6"/>
  <c r="N87" i="6"/>
  <c r="N86" i="6"/>
  <c r="N85" i="6"/>
  <c r="N84" i="6"/>
  <c r="N83" i="6"/>
  <c r="N82" i="6"/>
  <c r="N81" i="6"/>
  <c r="N80" i="6"/>
  <c r="N79" i="6"/>
  <c r="N78" i="6"/>
  <c r="N77" i="6"/>
  <c r="N76" i="6"/>
  <c r="N75" i="6"/>
  <c r="N74" i="6"/>
  <c r="N73" i="6"/>
  <c r="N72" i="6"/>
  <c r="N71" i="6"/>
  <c r="N70" i="6"/>
  <c r="N69" i="6"/>
  <c r="N68" i="6"/>
  <c r="N67" i="6"/>
  <c r="N66" i="6"/>
  <c r="N65" i="6"/>
  <c r="N64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A159" i="6"/>
  <c r="M157" i="6"/>
  <c r="M156" i="6"/>
  <c r="M155" i="6"/>
  <c r="M154" i="6"/>
  <c r="M153" i="6"/>
  <c r="M152" i="6"/>
  <c r="M151" i="6"/>
  <c r="M150" i="6"/>
  <c r="M149" i="6"/>
  <c r="M148" i="6"/>
  <c r="M147" i="6"/>
  <c r="M146" i="6"/>
  <c r="M145" i="6"/>
  <c r="M144" i="6"/>
  <c r="M143" i="6"/>
  <c r="M142" i="6"/>
  <c r="M141" i="6"/>
  <c r="M140" i="6"/>
  <c r="M139" i="6"/>
  <c r="M138" i="6"/>
  <c r="M137" i="6"/>
  <c r="M136" i="6"/>
  <c r="M135" i="6"/>
  <c r="M134" i="6"/>
  <c r="M133" i="6"/>
  <c r="M132" i="6"/>
  <c r="M131" i="6"/>
  <c r="M130" i="6"/>
  <c r="M129" i="6"/>
  <c r="M128" i="6"/>
  <c r="M127" i="6"/>
  <c r="M126" i="6"/>
  <c r="M125" i="6"/>
  <c r="M124" i="6"/>
  <c r="M123" i="6"/>
  <c r="M122" i="6"/>
  <c r="M121" i="6"/>
  <c r="M120" i="6"/>
  <c r="M119" i="6"/>
  <c r="M118" i="6"/>
  <c r="M117" i="6"/>
  <c r="M116" i="6"/>
  <c r="M115" i="6"/>
  <c r="M114" i="6"/>
  <c r="M113" i="6"/>
  <c r="M112" i="6"/>
  <c r="M111" i="6"/>
  <c r="M110" i="6"/>
  <c r="M109" i="6"/>
  <c r="M108" i="6"/>
  <c r="M107" i="6"/>
  <c r="M106" i="6"/>
  <c r="M105" i="6"/>
  <c r="M104" i="6"/>
  <c r="M103" i="6"/>
  <c r="M102" i="6"/>
  <c r="M101" i="6"/>
  <c r="M100" i="6"/>
  <c r="M99" i="6"/>
  <c r="M98" i="6"/>
  <c r="M97" i="6"/>
  <c r="M96" i="6"/>
  <c r="M95" i="6"/>
  <c r="M94" i="6"/>
  <c r="M93" i="6"/>
  <c r="M92" i="6"/>
  <c r="M91" i="6"/>
  <c r="M90" i="6"/>
  <c r="M89" i="6"/>
  <c r="M88" i="6"/>
  <c r="M87" i="6"/>
  <c r="M86" i="6"/>
  <c r="M85" i="6"/>
  <c r="M84" i="6"/>
  <c r="M83" i="6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L157" i="6"/>
  <c r="L156" i="6"/>
  <c r="L155" i="6"/>
  <c r="L154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K157" i="6"/>
  <c r="K156" i="6"/>
  <c r="K155" i="6"/>
  <c r="K154" i="6"/>
  <c r="K153" i="6"/>
  <c r="K152" i="6"/>
  <c r="K151" i="6"/>
  <c r="K150" i="6"/>
  <c r="K149" i="6"/>
  <c r="K148" i="6"/>
  <c r="K147" i="6"/>
  <c r="K146" i="6"/>
  <c r="K145" i="6"/>
  <c r="K144" i="6"/>
  <c r="K143" i="6"/>
  <c r="K142" i="6"/>
  <c r="K141" i="6"/>
  <c r="K140" i="6"/>
  <c r="K139" i="6"/>
  <c r="K138" i="6"/>
  <c r="K137" i="6"/>
  <c r="K136" i="6"/>
  <c r="K135" i="6"/>
  <c r="K134" i="6"/>
  <c r="K133" i="6"/>
  <c r="K132" i="6"/>
  <c r="K131" i="6"/>
  <c r="K130" i="6"/>
  <c r="K129" i="6"/>
  <c r="K128" i="6"/>
  <c r="K127" i="6"/>
  <c r="K126" i="6"/>
  <c r="K125" i="6"/>
  <c r="K124" i="6"/>
  <c r="K123" i="6"/>
  <c r="K122" i="6"/>
  <c r="K121" i="6"/>
  <c r="K120" i="6"/>
  <c r="K119" i="6"/>
  <c r="K118" i="6"/>
  <c r="K117" i="6"/>
  <c r="K116" i="6"/>
  <c r="K115" i="6"/>
  <c r="K114" i="6"/>
  <c r="K113" i="6"/>
  <c r="K112" i="6"/>
  <c r="K111" i="6"/>
  <c r="K110" i="6"/>
  <c r="K109" i="6"/>
  <c r="K108" i="6"/>
  <c r="K107" i="6"/>
  <c r="K106" i="6"/>
  <c r="K105" i="6"/>
  <c r="K104" i="6"/>
  <c r="K103" i="6"/>
  <c r="K102" i="6"/>
  <c r="K101" i="6"/>
  <c r="K100" i="6"/>
  <c r="K99" i="6"/>
  <c r="K98" i="6"/>
  <c r="K97" i="6"/>
  <c r="K96" i="6"/>
  <c r="K95" i="6"/>
  <c r="K94" i="6"/>
  <c r="K93" i="6"/>
  <c r="K92" i="6"/>
  <c r="K91" i="6"/>
  <c r="K90" i="6"/>
  <c r="K89" i="6"/>
  <c r="K88" i="6"/>
  <c r="K87" i="6"/>
  <c r="K86" i="6"/>
  <c r="K85" i="6"/>
  <c r="K84" i="6"/>
  <c r="K83" i="6"/>
  <c r="K82" i="6"/>
  <c r="K81" i="6"/>
  <c r="K80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J157" i="6"/>
  <c r="J156" i="6"/>
  <c r="J155" i="6"/>
  <c r="J154" i="6"/>
  <c r="J153" i="6"/>
  <c r="J152" i="6"/>
  <c r="J151" i="6"/>
  <c r="J150" i="6"/>
  <c r="J149" i="6"/>
  <c r="J148" i="6"/>
  <c r="J147" i="6"/>
  <c r="J146" i="6"/>
  <c r="J145" i="6"/>
  <c r="J144" i="6"/>
  <c r="J143" i="6"/>
  <c r="J142" i="6"/>
  <c r="J141" i="6"/>
  <c r="J140" i="6"/>
  <c r="J139" i="6"/>
  <c r="J138" i="6"/>
  <c r="J137" i="6"/>
  <c r="J136" i="6"/>
  <c r="J135" i="6"/>
  <c r="J134" i="6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I157" i="6"/>
  <c r="I156" i="6"/>
  <c r="I155" i="6"/>
  <c r="I154" i="6"/>
  <c r="I153" i="6"/>
  <c r="I152" i="6"/>
  <c r="I151" i="6"/>
  <c r="I150" i="6"/>
  <c r="I149" i="6"/>
  <c r="I148" i="6"/>
  <c r="I147" i="6"/>
  <c r="I146" i="6"/>
  <c r="I145" i="6"/>
  <c r="I144" i="6"/>
  <c r="I143" i="6"/>
  <c r="I142" i="6"/>
  <c r="I141" i="6"/>
  <c r="I140" i="6"/>
  <c r="I139" i="6"/>
  <c r="I138" i="6"/>
  <c r="I137" i="6"/>
  <c r="I136" i="6"/>
  <c r="I135" i="6"/>
  <c r="I134" i="6"/>
  <c r="I133" i="6"/>
  <c r="I132" i="6"/>
  <c r="I131" i="6"/>
  <c r="I130" i="6"/>
  <c r="I129" i="6"/>
  <c r="I128" i="6"/>
  <c r="I127" i="6"/>
  <c r="I126" i="6"/>
  <c r="I125" i="6"/>
  <c r="I124" i="6"/>
  <c r="I123" i="6"/>
  <c r="I122" i="6"/>
  <c r="I121" i="6"/>
  <c r="I120" i="6"/>
  <c r="I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T160" i="6"/>
  <c r="S160" i="6"/>
  <c r="R160" i="6"/>
  <c r="Q160" i="6"/>
  <c r="P160" i="6"/>
  <c r="O160" i="6"/>
  <c r="N160" i="6"/>
  <c r="M160" i="6"/>
  <c r="L160" i="6"/>
  <c r="K160" i="6"/>
  <c r="J160" i="6"/>
  <c r="I160" i="6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H133" i="6"/>
  <c r="H132" i="6"/>
  <c r="H131" i="6"/>
  <c r="H130" i="6"/>
  <c r="H129" i="6"/>
  <c r="H128" i="6"/>
  <c r="H127" i="6"/>
  <c r="H126" i="6"/>
  <c r="H125" i="6"/>
  <c r="H124" i="6"/>
  <c r="H123" i="6"/>
  <c r="H122" i="6"/>
  <c r="H121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G157" i="6"/>
  <c r="G156" i="6"/>
  <c r="G155" i="6"/>
  <c r="G154" i="6"/>
  <c r="G153" i="6"/>
  <c r="G152" i="6"/>
  <c r="G151" i="6"/>
  <c r="G150" i="6"/>
  <c r="G149" i="6"/>
  <c r="G148" i="6"/>
  <c r="G147" i="6"/>
  <c r="G146" i="6"/>
  <c r="G145" i="6"/>
  <c r="G144" i="6"/>
  <c r="G143" i="6"/>
  <c r="G142" i="6"/>
  <c r="G141" i="6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E157" i="6"/>
  <c r="E156" i="6"/>
  <c r="E155" i="6"/>
  <c r="E154" i="6"/>
  <c r="E153" i="6"/>
  <c r="E152" i="6"/>
  <c r="E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H160" i="6"/>
  <c r="G160" i="6"/>
  <c r="F160" i="6"/>
  <c r="C62" i="6"/>
  <c r="E160" i="6"/>
  <c r="D160" i="6"/>
  <c r="C160" i="7"/>
  <c r="D160" i="7"/>
  <c r="E160" i="7"/>
  <c r="F160" i="7"/>
  <c r="C65" i="6"/>
  <c r="O160" i="7"/>
  <c r="P160" i="7"/>
  <c r="C56" i="6"/>
  <c r="C35" i="6"/>
  <c r="C142" i="7"/>
  <c r="D142" i="7"/>
  <c r="E142" i="7"/>
  <c r="F142" i="7"/>
  <c r="C59" i="6"/>
  <c r="O142" i="7"/>
  <c r="P142" i="7"/>
  <c r="V142" i="7"/>
  <c r="R142" i="7"/>
  <c r="D449" i="7"/>
  <c r="C449" i="7"/>
  <c r="C79" i="7"/>
  <c r="D79" i="7"/>
  <c r="E79" i="7"/>
  <c r="F79" i="7"/>
  <c r="C38" i="6"/>
  <c r="O79" i="7"/>
  <c r="P79" i="7"/>
  <c r="C160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4" i="6"/>
  <c r="C63" i="6"/>
  <c r="C61" i="6"/>
  <c r="C60" i="6"/>
  <c r="C58" i="6"/>
  <c r="C57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7" i="6"/>
  <c r="C36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BA6" i="2"/>
  <c r="AX6" i="2"/>
  <c r="AU6" i="2"/>
  <c r="AR6" i="2"/>
  <c r="AO6" i="2"/>
  <c r="AL6" i="2"/>
  <c r="AI6" i="2"/>
  <c r="AF6" i="2"/>
  <c r="AC6" i="2"/>
  <c r="Z6" i="2"/>
  <c r="W6" i="2"/>
  <c r="T6" i="2"/>
  <c r="Q6" i="2"/>
  <c r="N6" i="2"/>
  <c r="K6" i="2"/>
  <c r="H6" i="2"/>
  <c r="E6" i="2"/>
  <c r="B6" i="2"/>
  <c r="D10" i="7"/>
  <c r="C10" i="7"/>
  <c r="E4" i="1"/>
  <c r="B4" i="1"/>
  <c r="E10" i="7"/>
  <c r="E232" i="7"/>
  <c r="N159" i="6"/>
  <c r="E445" i="7"/>
  <c r="C406" i="7"/>
  <c r="D406" i="7"/>
  <c r="E406" i="7"/>
  <c r="I406" i="7"/>
  <c r="J406" i="7"/>
  <c r="L406" i="7"/>
  <c r="M406" i="7"/>
  <c r="G127" i="7"/>
  <c r="G178" i="7"/>
  <c r="E159" i="6"/>
  <c r="E161" i="6"/>
  <c r="F159" i="6"/>
  <c r="I10" i="7"/>
  <c r="J10" i="7"/>
  <c r="M159" i="6"/>
  <c r="M161" i="6"/>
  <c r="L10" i="7"/>
  <c r="M10" i="7"/>
  <c r="C13" i="7"/>
  <c r="D13" i="7"/>
  <c r="E13" i="7"/>
  <c r="G159" i="6"/>
  <c r="G161" i="6"/>
  <c r="L13" i="7"/>
  <c r="P159" i="6"/>
  <c r="C16" i="7"/>
  <c r="D16" i="7"/>
  <c r="E16" i="7"/>
  <c r="H16" i="7"/>
  <c r="J16" i="7"/>
  <c r="K16" i="7"/>
  <c r="L16" i="7"/>
  <c r="N16" i="7"/>
  <c r="C19" i="7"/>
  <c r="D19" i="7"/>
  <c r="E19" i="7"/>
  <c r="I19" i="7"/>
  <c r="K19" i="7"/>
  <c r="L19" i="7"/>
  <c r="C22" i="7"/>
  <c r="D22" i="7"/>
  <c r="E22" i="7"/>
  <c r="I22" i="7"/>
  <c r="J22" i="7"/>
  <c r="K22" i="7"/>
  <c r="L22" i="7"/>
  <c r="M22" i="7"/>
  <c r="N22" i="7"/>
  <c r="C25" i="7"/>
  <c r="D25" i="7"/>
  <c r="E25" i="7"/>
  <c r="K25" i="7"/>
  <c r="L25" i="7"/>
  <c r="M25" i="7"/>
  <c r="C28" i="7"/>
  <c r="D28" i="7"/>
  <c r="E28" i="7"/>
  <c r="H28" i="7"/>
  <c r="J28" i="7"/>
  <c r="L28" i="7"/>
  <c r="M28" i="7"/>
  <c r="C31" i="7"/>
  <c r="D31" i="7"/>
  <c r="E31" i="7"/>
  <c r="I31" i="7"/>
  <c r="J31" i="7"/>
  <c r="K31" i="7"/>
  <c r="L31" i="7"/>
  <c r="M31" i="7"/>
  <c r="N31" i="7"/>
  <c r="C34" i="7"/>
  <c r="D34" i="7"/>
  <c r="E34" i="7"/>
  <c r="I34" i="7"/>
  <c r="J34" i="7"/>
  <c r="L34" i="7"/>
  <c r="M34" i="7"/>
  <c r="C37" i="7"/>
  <c r="D37" i="7"/>
  <c r="E37" i="7"/>
  <c r="H37" i="7"/>
  <c r="J37" i="7"/>
  <c r="K37" i="7"/>
  <c r="L37" i="7"/>
  <c r="M37" i="7"/>
  <c r="C40" i="7"/>
  <c r="D40" i="7"/>
  <c r="E40" i="7"/>
  <c r="H40" i="7"/>
  <c r="K40" i="7"/>
  <c r="L40" i="7"/>
  <c r="M40" i="7"/>
  <c r="C43" i="7"/>
  <c r="D43" i="7"/>
  <c r="E43" i="7"/>
  <c r="I43" i="7"/>
  <c r="J43" i="7"/>
  <c r="K43" i="7"/>
  <c r="L43" i="7"/>
  <c r="M43" i="7"/>
  <c r="N43" i="7"/>
  <c r="C46" i="7"/>
  <c r="D46" i="7"/>
  <c r="E46" i="7"/>
  <c r="I46" i="7"/>
  <c r="J46" i="7"/>
  <c r="L46" i="7"/>
  <c r="M46" i="7"/>
  <c r="N46" i="7"/>
  <c r="C49" i="7"/>
  <c r="D49" i="7"/>
  <c r="E49" i="7"/>
  <c r="L49" i="7"/>
  <c r="M49" i="7"/>
  <c r="C52" i="7"/>
  <c r="D52" i="7"/>
  <c r="E52" i="7"/>
  <c r="H52" i="7"/>
  <c r="J52" i="7"/>
  <c r="K52" i="7"/>
  <c r="L52" i="7"/>
  <c r="N52" i="7"/>
  <c r="C55" i="7"/>
  <c r="D55" i="7"/>
  <c r="E55" i="7"/>
  <c r="I55" i="7"/>
  <c r="L55" i="7"/>
  <c r="N55" i="7"/>
  <c r="C58" i="7"/>
  <c r="D58" i="7"/>
  <c r="E58" i="7"/>
  <c r="I58" i="7"/>
  <c r="K58" i="7"/>
  <c r="L58" i="7"/>
  <c r="N58" i="7"/>
  <c r="C61" i="7"/>
  <c r="D61" i="7"/>
  <c r="E61" i="7"/>
  <c r="J61" i="7"/>
  <c r="L61" i="7"/>
  <c r="M61" i="7"/>
  <c r="C64" i="7"/>
  <c r="D64" i="7"/>
  <c r="E64" i="7"/>
  <c r="H64" i="7"/>
  <c r="K64" i="7"/>
  <c r="L64" i="7"/>
  <c r="M64" i="7"/>
  <c r="N64" i="7"/>
  <c r="C67" i="7"/>
  <c r="D67" i="7"/>
  <c r="E67" i="7"/>
  <c r="I67" i="7"/>
  <c r="J67" i="7"/>
  <c r="K67" i="7"/>
  <c r="L67" i="7"/>
  <c r="M67" i="7"/>
  <c r="N67" i="7"/>
  <c r="C70" i="7"/>
  <c r="D70" i="7"/>
  <c r="E70" i="7"/>
  <c r="I70" i="7"/>
  <c r="K70" i="7"/>
  <c r="L70" i="7"/>
  <c r="M70" i="7"/>
  <c r="N70" i="7"/>
  <c r="C73" i="7"/>
  <c r="D73" i="7"/>
  <c r="E73" i="7"/>
  <c r="K73" i="7"/>
  <c r="L73" i="7"/>
  <c r="M73" i="7"/>
  <c r="C76" i="7"/>
  <c r="D76" i="7"/>
  <c r="E76" i="7"/>
  <c r="H76" i="7"/>
  <c r="K76" i="7"/>
  <c r="L76" i="7"/>
  <c r="N76" i="7"/>
  <c r="C82" i="7"/>
  <c r="D82" i="7"/>
  <c r="E82" i="7"/>
  <c r="I82" i="7"/>
  <c r="L82" i="7"/>
  <c r="C85" i="7"/>
  <c r="D85" i="7"/>
  <c r="E85" i="7"/>
  <c r="I85" i="7"/>
  <c r="J85" i="7"/>
  <c r="L85" i="7"/>
  <c r="M85" i="7"/>
  <c r="C88" i="7"/>
  <c r="D88" i="7"/>
  <c r="E88" i="7"/>
  <c r="L88" i="7"/>
  <c r="C91" i="7"/>
  <c r="D91" i="7"/>
  <c r="E91" i="7"/>
  <c r="H91" i="7"/>
  <c r="J91" i="7"/>
  <c r="K91" i="7"/>
  <c r="L91" i="7"/>
  <c r="M91" i="7"/>
  <c r="C94" i="7"/>
  <c r="D94" i="7"/>
  <c r="E94" i="7"/>
  <c r="I94" i="7"/>
  <c r="L94" i="7"/>
  <c r="M94" i="7"/>
  <c r="C97" i="7"/>
  <c r="D97" i="7"/>
  <c r="E97" i="7"/>
  <c r="I97" i="7"/>
  <c r="J97" i="7"/>
  <c r="K97" i="7"/>
  <c r="L97" i="7"/>
  <c r="C100" i="7"/>
  <c r="D100" i="7"/>
  <c r="E100" i="7"/>
  <c r="J100" i="7"/>
  <c r="L100" i="7"/>
  <c r="C103" i="7"/>
  <c r="D103" i="7"/>
  <c r="E103" i="7"/>
  <c r="H103" i="7"/>
  <c r="L103" i="7"/>
  <c r="C106" i="7"/>
  <c r="D106" i="7"/>
  <c r="E106" i="7"/>
  <c r="I106" i="7"/>
  <c r="J106" i="7"/>
  <c r="K106" i="7"/>
  <c r="L106" i="7"/>
  <c r="M106" i="7"/>
  <c r="C109" i="7"/>
  <c r="D109" i="7"/>
  <c r="E109" i="7"/>
  <c r="I109" i="7"/>
  <c r="J109" i="7"/>
  <c r="K109" i="7"/>
  <c r="L109" i="7"/>
  <c r="C112" i="7"/>
  <c r="D112" i="7"/>
  <c r="E112" i="7"/>
  <c r="L112" i="7"/>
  <c r="M112" i="7"/>
  <c r="C115" i="7"/>
  <c r="D115" i="7"/>
  <c r="E115" i="7"/>
  <c r="H115" i="7"/>
  <c r="J115" i="7"/>
  <c r="L115" i="7"/>
  <c r="N115" i="7"/>
  <c r="C118" i="7"/>
  <c r="D118" i="7"/>
  <c r="E118" i="7"/>
  <c r="I118" i="7"/>
  <c r="K118" i="7"/>
  <c r="L118" i="7"/>
  <c r="N118" i="7"/>
  <c r="C121" i="7"/>
  <c r="D121" i="7"/>
  <c r="E121" i="7"/>
  <c r="I121" i="7"/>
  <c r="J121" i="7"/>
  <c r="L121" i="7"/>
  <c r="N121" i="7"/>
  <c r="C124" i="7"/>
  <c r="D124" i="7"/>
  <c r="E124" i="7"/>
  <c r="L124" i="7"/>
  <c r="N124" i="7"/>
  <c r="C127" i="7"/>
  <c r="D127" i="7"/>
  <c r="E127" i="7"/>
  <c r="H127" i="7"/>
  <c r="J127" i="7"/>
  <c r="K127" i="7"/>
  <c r="L127" i="7"/>
  <c r="M127" i="7"/>
  <c r="C130" i="7"/>
  <c r="D130" i="7"/>
  <c r="E130" i="7"/>
  <c r="I130" i="7"/>
  <c r="J130" i="7"/>
  <c r="K130" i="7"/>
  <c r="L130" i="7"/>
  <c r="C133" i="7"/>
  <c r="D133" i="7"/>
  <c r="E133" i="7"/>
  <c r="I133" i="7"/>
  <c r="J133" i="7"/>
  <c r="L133" i="7"/>
  <c r="M133" i="7"/>
  <c r="C136" i="7"/>
  <c r="D136" i="7"/>
  <c r="E136" i="7"/>
  <c r="J136" i="7"/>
  <c r="K136" i="7"/>
  <c r="L136" i="7"/>
  <c r="M136" i="7"/>
  <c r="N136" i="7"/>
  <c r="C139" i="7"/>
  <c r="D139" i="7"/>
  <c r="E139" i="7"/>
  <c r="H139" i="7"/>
  <c r="K139" i="7"/>
  <c r="L139" i="7"/>
  <c r="C145" i="7"/>
  <c r="D145" i="7"/>
  <c r="E145" i="7"/>
  <c r="I145" i="7"/>
  <c r="J145" i="7"/>
  <c r="L145" i="7"/>
  <c r="C148" i="7"/>
  <c r="D148" i="7"/>
  <c r="E148" i="7"/>
  <c r="I148" i="7"/>
  <c r="J148" i="7"/>
  <c r="K148" i="7"/>
  <c r="L148" i="7"/>
  <c r="M148" i="7"/>
  <c r="C151" i="7"/>
  <c r="D151" i="7"/>
  <c r="E151" i="7"/>
  <c r="L151" i="7"/>
  <c r="M151" i="7"/>
  <c r="N151" i="7"/>
  <c r="C154" i="7"/>
  <c r="D154" i="7"/>
  <c r="E154" i="7"/>
  <c r="H154" i="7"/>
  <c r="J154" i="7"/>
  <c r="K154" i="7"/>
  <c r="L154" i="7"/>
  <c r="M154" i="7"/>
  <c r="C157" i="7"/>
  <c r="D157" i="7"/>
  <c r="E157" i="7"/>
  <c r="I157" i="7"/>
  <c r="K157" i="7"/>
  <c r="L157" i="7"/>
  <c r="N157" i="7"/>
  <c r="C163" i="7"/>
  <c r="D163" i="7"/>
  <c r="E163" i="7"/>
  <c r="I163" i="7"/>
  <c r="K163" i="7"/>
  <c r="L163" i="7"/>
  <c r="M163" i="7"/>
  <c r="N163" i="7"/>
  <c r="C166" i="7"/>
  <c r="D166" i="7"/>
  <c r="E166" i="7"/>
  <c r="H166" i="7"/>
  <c r="L166" i="7"/>
  <c r="M166" i="7"/>
  <c r="C169" i="7"/>
  <c r="D169" i="7"/>
  <c r="E169" i="7"/>
  <c r="I169" i="7"/>
  <c r="J169" i="7"/>
  <c r="K169" i="7"/>
  <c r="L169" i="7"/>
  <c r="M169" i="7"/>
  <c r="C172" i="7"/>
  <c r="D172" i="7"/>
  <c r="E172" i="7"/>
  <c r="I172" i="7"/>
  <c r="L172" i="7"/>
  <c r="C175" i="7"/>
  <c r="D175" i="7"/>
  <c r="E175" i="7"/>
  <c r="J175" i="7"/>
  <c r="L175" i="7"/>
  <c r="M175" i="7"/>
  <c r="N175" i="7"/>
  <c r="C178" i="7"/>
  <c r="D178" i="7"/>
  <c r="E178" i="7"/>
  <c r="H178" i="7"/>
  <c r="K178" i="7"/>
  <c r="L178" i="7"/>
  <c r="C181" i="7"/>
  <c r="D181" i="7"/>
  <c r="E181" i="7"/>
  <c r="I181" i="7"/>
  <c r="L181" i="7"/>
  <c r="N181" i="7"/>
  <c r="C184" i="7"/>
  <c r="D184" i="7"/>
  <c r="E184" i="7"/>
  <c r="I184" i="7"/>
  <c r="J184" i="7"/>
  <c r="K184" i="7"/>
  <c r="L184" i="7"/>
  <c r="M184" i="7"/>
  <c r="N184" i="7"/>
  <c r="C187" i="7"/>
  <c r="D187" i="7"/>
  <c r="E187" i="7"/>
  <c r="L187" i="7"/>
  <c r="M187" i="7"/>
  <c r="C190" i="7"/>
  <c r="D190" i="7"/>
  <c r="E190" i="7"/>
  <c r="H190" i="7"/>
  <c r="J190" i="7"/>
  <c r="K190" i="7"/>
  <c r="L190" i="7"/>
  <c r="M190" i="7"/>
  <c r="C193" i="7"/>
  <c r="D193" i="7"/>
  <c r="E193" i="7"/>
  <c r="I193" i="7"/>
  <c r="K193" i="7"/>
  <c r="L193" i="7"/>
  <c r="C196" i="7"/>
  <c r="D196" i="7"/>
  <c r="E196" i="7"/>
  <c r="I196" i="7"/>
  <c r="J196" i="7"/>
  <c r="L196" i="7"/>
  <c r="M196" i="7"/>
  <c r="C199" i="7"/>
  <c r="D199" i="7"/>
  <c r="E199" i="7"/>
  <c r="G199" i="7"/>
  <c r="H199" i="7"/>
  <c r="I199" i="7"/>
  <c r="J199" i="7"/>
  <c r="K199" i="7"/>
  <c r="L199" i="7"/>
  <c r="M199" i="7"/>
  <c r="C202" i="7"/>
  <c r="D202" i="7"/>
  <c r="E202" i="7"/>
  <c r="H202" i="7"/>
  <c r="I202" i="7"/>
  <c r="J202" i="7"/>
  <c r="K202" i="7"/>
  <c r="L202" i="7"/>
  <c r="C205" i="7"/>
  <c r="D205" i="7"/>
  <c r="E205" i="7"/>
  <c r="H205" i="7"/>
  <c r="I205" i="7"/>
  <c r="K205" i="7"/>
  <c r="L205" i="7"/>
  <c r="N205" i="7"/>
  <c r="C208" i="7"/>
  <c r="D208" i="7"/>
  <c r="E208" i="7"/>
  <c r="H208" i="7"/>
  <c r="I208" i="7"/>
  <c r="K208" i="7"/>
  <c r="L208" i="7"/>
  <c r="M208" i="7"/>
  <c r="C211" i="7"/>
  <c r="D211" i="7"/>
  <c r="E211" i="7"/>
  <c r="H211" i="7"/>
  <c r="I211" i="7"/>
  <c r="J211" i="7"/>
  <c r="K211" i="7"/>
  <c r="L211" i="7"/>
  <c r="M211" i="7"/>
  <c r="C214" i="7"/>
  <c r="D214" i="7"/>
  <c r="E214" i="7"/>
  <c r="F214" i="7"/>
  <c r="H214" i="7"/>
  <c r="I214" i="7"/>
  <c r="K214" i="7"/>
  <c r="L214" i="7"/>
  <c r="M214" i="7"/>
  <c r="N214" i="7"/>
  <c r="C217" i="7"/>
  <c r="D217" i="7"/>
  <c r="E217" i="7"/>
  <c r="F217" i="7"/>
  <c r="H217" i="7"/>
  <c r="I217" i="7"/>
  <c r="L217" i="7"/>
  <c r="M217" i="7"/>
  <c r="N217" i="7"/>
  <c r="C220" i="7"/>
  <c r="D220" i="7"/>
  <c r="E220" i="7"/>
  <c r="F220" i="7"/>
  <c r="H220" i="7"/>
  <c r="I220" i="7"/>
  <c r="J220" i="7"/>
  <c r="K220" i="7"/>
  <c r="L220" i="7"/>
  <c r="C223" i="7"/>
  <c r="D223" i="7"/>
  <c r="E223" i="7"/>
  <c r="H223" i="7"/>
  <c r="I223" i="7"/>
  <c r="J223" i="7"/>
  <c r="L223" i="7"/>
  <c r="C226" i="7"/>
  <c r="D226" i="7"/>
  <c r="E226" i="7"/>
  <c r="H226" i="7"/>
  <c r="I226" i="7"/>
  <c r="K226" i="7"/>
  <c r="L226" i="7"/>
  <c r="M226" i="7"/>
  <c r="C229" i="7"/>
  <c r="D229" i="7"/>
  <c r="E229" i="7"/>
  <c r="H229" i="7"/>
  <c r="I229" i="7"/>
  <c r="K229" i="7"/>
  <c r="L229" i="7"/>
  <c r="C232" i="7"/>
  <c r="D232" i="7"/>
  <c r="H232" i="7"/>
  <c r="I232" i="7"/>
  <c r="J232" i="7"/>
  <c r="L232" i="7"/>
  <c r="M232" i="7"/>
  <c r="C235" i="7"/>
  <c r="D235" i="7"/>
  <c r="E235" i="7"/>
  <c r="C238" i="7"/>
  <c r="D238" i="7"/>
  <c r="E238" i="7"/>
  <c r="H238" i="7"/>
  <c r="I238" i="7"/>
  <c r="K238" i="7"/>
  <c r="L238" i="7"/>
  <c r="M238" i="7"/>
  <c r="C241" i="7"/>
  <c r="D241" i="7"/>
  <c r="E241" i="7"/>
  <c r="H241" i="7"/>
  <c r="I241" i="7"/>
  <c r="L241" i="7"/>
  <c r="M241" i="7"/>
  <c r="N241" i="7"/>
  <c r="C244" i="7"/>
  <c r="D244" i="7"/>
  <c r="E244" i="7"/>
  <c r="H244" i="7"/>
  <c r="I244" i="7"/>
  <c r="J244" i="7"/>
  <c r="L244" i="7"/>
  <c r="C247" i="7"/>
  <c r="D247" i="7"/>
  <c r="E247" i="7"/>
  <c r="H247" i="7"/>
  <c r="I247" i="7"/>
  <c r="K247" i="7"/>
  <c r="L247" i="7"/>
  <c r="M247" i="7"/>
  <c r="C250" i="7"/>
  <c r="D250" i="7"/>
  <c r="E250" i="7"/>
  <c r="H250" i="7"/>
  <c r="I250" i="7"/>
  <c r="L250" i="7"/>
  <c r="M250" i="7"/>
  <c r="N250" i="7"/>
  <c r="C253" i="7"/>
  <c r="D253" i="7"/>
  <c r="E253" i="7"/>
  <c r="H253" i="7"/>
  <c r="I253" i="7"/>
  <c r="J253" i="7"/>
  <c r="K253" i="7"/>
  <c r="L253" i="7"/>
  <c r="M253" i="7"/>
  <c r="C256" i="7"/>
  <c r="D256" i="7"/>
  <c r="E256" i="7"/>
  <c r="H256" i="7"/>
  <c r="I256" i="7"/>
  <c r="J256" i="7"/>
  <c r="K256" i="7"/>
  <c r="L256" i="7"/>
  <c r="N256" i="7"/>
  <c r="C259" i="7"/>
  <c r="D259" i="7"/>
  <c r="E259" i="7"/>
  <c r="H259" i="7"/>
  <c r="I259" i="7"/>
  <c r="L259" i="7"/>
  <c r="C262" i="7"/>
  <c r="D262" i="7"/>
  <c r="E262" i="7"/>
  <c r="H262" i="7"/>
  <c r="I262" i="7"/>
  <c r="K262" i="7"/>
  <c r="L262" i="7"/>
  <c r="M262" i="7"/>
  <c r="C265" i="7"/>
  <c r="D265" i="7"/>
  <c r="E265" i="7"/>
  <c r="H265" i="7"/>
  <c r="I265" i="7"/>
  <c r="J265" i="7"/>
  <c r="K265" i="7"/>
  <c r="L265" i="7"/>
  <c r="M265" i="7"/>
  <c r="N265" i="7"/>
  <c r="C268" i="7"/>
  <c r="D268" i="7"/>
  <c r="E268" i="7"/>
  <c r="H268" i="7"/>
  <c r="I268" i="7"/>
  <c r="J268" i="7"/>
  <c r="K268" i="7"/>
  <c r="L268" i="7"/>
  <c r="M268" i="7"/>
  <c r="N268" i="7"/>
  <c r="C271" i="7"/>
  <c r="D271" i="7"/>
  <c r="E271" i="7"/>
  <c r="H271" i="7"/>
  <c r="I271" i="7"/>
  <c r="K271" i="7"/>
  <c r="L271" i="7"/>
  <c r="M271" i="7"/>
  <c r="C274" i="7"/>
  <c r="D274" i="7"/>
  <c r="E274" i="7"/>
  <c r="H274" i="7"/>
  <c r="I274" i="7"/>
  <c r="K274" i="7"/>
  <c r="L274" i="7"/>
  <c r="N274" i="7"/>
  <c r="C277" i="7"/>
  <c r="D277" i="7"/>
  <c r="E277" i="7"/>
  <c r="F277" i="7"/>
  <c r="H277" i="7"/>
  <c r="I277" i="7"/>
  <c r="J277" i="7"/>
  <c r="K277" i="7"/>
  <c r="L277" i="7"/>
  <c r="M277" i="7"/>
  <c r="N277" i="7"/>
  <c r="C280" i="7"/>
  <c r="D280" i="7"/>
  <c r="E280" i="7"/>
  <c r="H280" i="7"/>
  <c r="K280" i="7"/>
  <c r="L280" i="7"/>
  <c r="M280" i="7"/>
  <c r="N280" i="7"/>
  <c r="C283" i="7"/>
  <c r="D283" i="7"/>
  <c r="E283" i="7"/>
  <c r="H283" i="7"/>
  <c r="J283" i="7"/>
  <c r="K283" i="7"/>
  <c r="L283" i="7"/>
  <c r="M283" i="7"/>
  <c r="C286" i="7"/>
  <c r="D286" i="7"/>
  <c r="E286" i="7"/>
  <c r="H286" i="7"/>
  <c r="I286" i="7"/>
  <c r="L286" i="7"/>
  <c r="M286" i="7"/>
  <c r="N286" i="7"/>
  <c r="C289" i="7"/>
  <c r="D289" i="7"/>
  <c r="E289" i="7"/>
  <c r="H289" i="7"/>
  <c r="I289" i="7"/>
  <c r="J289" i="7"/>
  <c r="K289" i="7"/>
  <c r="L289" i="7"/>
  <c r="M289" i="7"/>
  <c r="C292" i="7"/>
  <c r="D292" i="7"/>
  <c r="E292" i="7"/>
  <c r="H292" i="7"/>
  <c r="J292" i="7"/>
  <c r="L292" i="7"/>
  <c r="M292" i="7"/>
  <c r="C295" i="7"/>
  <c r="D295" i="7"/>
  <c r="E295" i="7"/>
  <c r="H295" i="7"/>
  <c r="K295" i="7"/>
  <c r="L295" i="7"/>
  <c r="M295" i="7"/>
  <c r="C298" i="7"/>
  <c r="D298" i="7"/>
  <c r="E298" i="7"/>
  <c r="H298" i="7"/>
  <c r="I298" i="7"/>
  <c r="J298" i="7"/>
  <c r="L298" i="7"/>
  <c r="C301" i="7"/>
  <c r="D301" i="7"/>
  <c r="E301" i="7"/>
  <c r="H301" i="7"/>
  <c r="I301" i="7"/>
  <c r="K301" i="7"/>
  <c r="L301" i="7"/>
  <c r="C304" i="7"/>
  <c r="D304" i="7"/>
  <c r="E304" i="7"/>
  <c r="H304" i="7"/>
  <c r="J304" i="7"/>
  <c r="L304" i="7"/>
  <c r="M304" i="7"/>
  <c r="C307" i="7"/>
  <c r="D307" i="7"/>
  <c r="E307" i="7"/>
  <c r="H307" i="7"/>
  <c r="L307" i="7"/>
  <c r="M307" i="7"/>
  <c r="N307" i="7"/>
  <c r="C310" i="7"/>
  <c r="D310" i="7"/>
  <c r="E310" i="7"/>
  <c r="H310" i="7"/>
  <c r="I310" i="7"/>
  <c r="J310" i="7"/>
  <c r="K310" i="7"/>
  <c r="L310" i="7"/>
  <c r="M310" i="7"/>
  <c r="C313" i="7"/>
  <c r="D313" i="7"/>
  <c r="E313" i="7"/>
  <c r="H313" i="7"/>
  <c r="I313" i="7"/>
  <c r="J313" i="7"/>
  <c r="K313" i="7"/>
  <c r="L313" i="7"/>
  <c r="M313" i="7"/>
  <c r="C316" i="7"/>
  <c r="D316" i="7"/>
  <c r="E316" i="7"/>
  <c r="H316" i="7"/>
  <c r="J316" i="7"/>
  <c r="K316" i="7"/>
  <c r="L316" i="7"/>
  <c r="M316" i="7"/>
  <c r="C319" i="7"/>
  <c r="D319" i="7"/>
  <c r="E319" i="7"/>
  <c r="H319" i="7"/>
  <c r="J319" i="7"/>
  <c r="L319" i="7"/>
  <c r="M319" i="7"/>
  <c r="C322" i="7"/>
  <c r="D322" i="7"/>
  <c r="E322" i="7"/>
  <c r="H322" i="7"/>
  <c r="I322" i="7"/>
  <c r="K322" i="7"/>
  <c r="L322" i="7"/>
  <c r="M322" i="7"/>
  <c r="C325" i="7"/>
  <c r="D325" i="7"/>
  <c r="E325" i="7"/>
  <c r="H325" i="7"/>
  <c r="I325" i="7"/>
  <c r="L325" i="7"/>
  <c r="C328" i="7"/>
  <c r="D328" i="7"/>
  <c r="E328" i="7"/>
  <c r="H328" i="7"/>
  <c r="J328" i="7"/>
  <c r="K328" i="7"/>
  <c r="L328" i="7"/>
  <c r="M328" i="7"/>
  <c r="C331" i="7"/>
  <c r="D331" i="7"/>
  <c r="E331" i="7"/>
  <c r="H331" i="7"/>
  <c r="J331" i="7"/>
  <c r="K331" i="7"/>
  <c r="L331" i="7"/>
  <c r="M331" i="7"/>
  <c r="C334" i="7"/>
  <c r="D334" i="7"/>
  <c r="E334" i="7"/>
  <c r="H334" i="7"/>
  <c r="I334" i="7"/>
  <c r="J334" i="7"/>
  <c r="K334" i="7"/>
  <c r="L334" i="7"/>
  <c r="M334" i="7"/>
  <c r="C337" i="7"/>
  <c r="D337" i="7"/>
  <c r="E337" i="7"/>
  <c r="H337" i="7"/>
  <c r="I337" i="7"/>
  <c r="J337" i="7"/>
  <c r="L337" i="7"/>
  <c r="M337" i="7"/>
  <c r="N337" i="7"/>
  <c r="C340" i="7"/>
  <c r="D340" i="7"/>
  <c r="E340" i="7"/>
  <c r="H340" i="7"/>
  <c r="K340" i="7"/>
  <c r="L340" i="7"/>
  <c r="M340" i="7"/>
  <c r="N340" i="7"/>
  <c r="C343" i="7"/>
  <c r="D343" i="7"/>
  <c r="E343" i="7"/>
  <c r="H343" i="7"/>
  <c r="J343" i="7"/>
  <c r="L343" i="7"/>
  <c r="M343" i="7"/>
  <c r="N343" i="7"/>
  <c r="C346" i="7"/>
  <c r="D346" i="7"/>
  <c r="E346" i="7"/>
  <c r="H346" i="7"/>
  <c r="I346" i="7"/>
  <c r="L346" i="7"/>
  <c r="M346" i="7"/>
  <c r="C349" i="7"/>
  <c r="D349" i="7"/>
  <c r="E349" i="7"/>
  <c r="H349" i="7"/>
  <c r="I349" i="7"/>
  <c r="K349" i="7"/>
  <c r="L349" i="7"/>
  <c r="C352" i="7"/>
  <c r="D352" i="7"/>
  <c r="E352" i="7"/>
  <c r="H352" i="7"/>
  <c r="K352" i="7"/>
  <c r="L352" i="7"/>
  <c r="N352" i="7"/>
  <c r="C355" i="7"/>
  <c r="D355" i="7"/>
  <c r="E355" i="7"/>
  <c r="H355" i="7"/>
  <c r="I355" i="7"/>
  <c r="J355" i="7"/>
  <c r="K355" i="7"/>
  <c r="L355" i="7"/>
  <c r="N355" i="7"/>
  <c r="C358" i="7"/>
  <c r="D358" i="7"/>
  <c r="E358" i="7"/>
  <c r="H358" i="7"/>
  <c r="I358" i="7"/>
  <c r="K358" i="7"/>
  <c r="L358" i="7"/>
  <c r="M358" i="7"/>
  <c r="C361" i="7"/>
  <c r="D361" i="7"/>
  <c r="E361" i="7"/>
  <c r="H361" i="7"/>
  <c r="I361" i="7"/>
  <c r="L361" i="7"/>
  <c r="C364" i="7"/>
  <c r="D364" i="7"/>
  <c r="E364" i="7"/>
  <c r="H364" i="7"/>
  <c r="I364" i="7"/>
  <c r="J364" i="7"/>
  <c r="K364" i="7"/>
  <c r="L364" i="7"/>
  <c r="M364" i="7"/>
  <c r="C367" i="7"/>
  <c r="D367" i="7"/>
  <c r="E367" i="7"/>
  <c r="H367" i="7"/>
  <c r="L367" i="7"/>
  <c r="M367" i="7"/>
  <c r="C370" i="7"/>
  <c r="D370" i="7"/>
  <c r="E370" i="7"/>
  <c r="H370" i="7"/>
  <c r="I370" i="7"/>
  <c r="J370" i="7"/>
  <c r="L370" i="7"/>
  <c r="M370" i="7"/>
  <c r="C373" i="7"/>
  <c r="D373" i="7"/>
  <c r="E373" i="7"/>
  <c r="H373" i="7"/>
  <c r="I373" i="7"/>
  <c r="K373" i="7"/>
  <c r="L373" i="7"/>
  <c r="N373" i="7"/>
  <c r="C376" i="7"/>
  <c r="D376" i="7"/>
  <c r="E376" i="7"/>
  <c r="H376" i="7"/>
  <c r="J376" i="7"/>
  <c r="L376" i="7"/>
  <c r="C379" i="7"/>
  <c r="D379" i="7"/>
  <c r="E379" i="7"/>
  <c r="H379" i="7"/>
  <c r="L379" i="7"/>
  <c r="M379" i="7"/>
  <c r="C382" i="7"/>
  <c r="D382" i="7"/>
  <c r="E382" i="7"/>
  <c r="H382" i="7"/>
  <c r="I382" i="7"/>
  <c r="K382" i="7"/>
  <c r="L382" i="7"/>
  <c r="M382" i="7"/>
  <c r="C385" i="7"/>
  <c r="D385" i="7"/>
  <c r="E385" i="7"/>
  <c r="H385" i="7"/>
  <c r="I385" i="7"/>
  <c r="J385" i="7"/>
  <c r="K385" i="7"/>
  <c r="L385" i="7"/>
  <c r="C388" i="7"/>
  <c r="D388" i="7"/>
  <c r="E388" i="7"/>
  <c r="H388" i="7"/>
  <c r="K388" i="7"/>
  <c r="L388" i="7"/>
  <c r="C391" i="7"/>
  <c r="D391" i="7"/>
  <c r="E391" i="7"/>
  <c r="H391" i="7"/>
  <c r="J391" i="7"/>
  <c r="L391" i="7"/>
  <c r="N391" i="7"/>
  <c r="C394" i="7"/>
  <c r="D394" i="7"/>
  <c r="E394" i="7"/>
  <c r="H394" i="7"/>
  <c r="I394" i="7"/>
  <c r="K394" i="7"/>
  <c r="L394" i="7"/>
  <c r="M394" i="7"/>
  <c r="C397" i="7"/>
  <c r="D397" i="7"/>
  <c r="E397" i="7"/>
  <c r="H397" i="7"/>
  <c r="I397" i="7"/>
  <c r="J397" i="7"/>
  <c r="K397" i="7"/>
  <c r="L397" i="7"/>
  <c r="M397" i="7"/>
  <c r="C400" i="7"/>
  <c r="D400" i="7"/>
  <c r="E400" i="7"/>
  <c r="H400" i="7"/>
  <c r="J400" i="7"/>
  <c r="K400" i="7"/>
  <c r="L400" i="7"/>
  <c r="C403" i="7"/>
  <c r="D403" i="7"/>
  <c r="E403" i="7"/>
  <c r="H403" i="7"/>
  <c r="K403" i="7"/>
  <c r="L403" i="7"/>
  <c r="M403" i="7"/>
  <c r="C409" i="7"/>
  <c r="D409" i="7"/>
  <c r="E409" i="7"/>
  <c r="H409" i="7"/>
  <c r="I409" i="7"/>
  <c r="J409" i="7"/>
  <c r="K409" i="7"/>
  <c r="L409" i="7"/>
  <c r="M409" i="7"/>
  <c r="C412" i="7"/>
  <c r="D412" i="7"/>
  <c r="E412" i="7"/>
  <c r="H412" i="7"/>
  <c r="I412" i="7"/>
  <c r="J412" i="7"/>
  <c r="K412" i="7"/>
  <c r="L412" i="7"/>
  <c r="M412" i="7"/>
  <c r="C415" i="7"/>
  <c r="D415" i="7"/>
  <c r="E415" i="7"/>
  <c r="H415" i="7"/>
  <c r="K415" i="7"/>
  <c r="L415" i="7"/>
  <c r="M415" i="7"/>
  <c r="N415" i="7"/>
  <c r="C418" i="7"/>
  <c r="D418" i="7"/>
  <c r="E418" i="7"/>
  <c r="H418" i="7"/>
  <c r="J418" i="7"/>
  <c r="K418" i="7"/>
  <c r="L418" i="7"/>
  <c r="N418" i="7"/>
  <c r="C421" i="7"/>
  <c r="D421" i="7"/>
  <c r="E421" i="7"/>
  <c r="H421" i="7"/>
  <c r="I421" i="7"/>
  <c r="L421" i="7"/>
  <c r="C424" i="7"/>
  <c r="D424" i="7"/>
  <c r="E424" i="7"/>
  <c r="H424" i="7"/>
  <c r="I424" i="7"/>
  <c r="J424" i="7"/>
  <c r="K424" i="7"/>
  <c r="L424" i="7"/>
  <c r="C427" i="7"/>
  <c r="D427" i="7"/>
  <c r="E427" i="7"/>
  <c r="H427" i="7"/>
  <c r="K427" i="7"/>
  <c r="L427" i="7"/>
  <c r="M427" i="7"/>
  <c r="C430" i="7"/>
  <c r="D430" i="7"/>
  <c r="E430" i="7"/>
  <c r="H430" i="7"/>
  <c r="J430" i="7"/>
  <c r="L430" i="7"/>
  <c r="M430" i="7"/>
  <c r="C433" i="7"/>
  <c r="D433" i="7"/>
  <c r="E433" i="7"/>
  <c r="H433" i="7"/>
  <c r="I433" i="7"/>
  <c r="J433" i="7"/>
  <c r="K433" i="7"/>
  <c r="L433" i="7"/>
  <c r="N433" i="7"/>
  <c r="C436" i="7"/>
  <c r="D436" i="7"/>
  <c r="E436" i="7"/>
  <c r="H436" i="7"/>
  <c r="I436" i="7"/>
  <c r="J436" i="7"/>
  <c r="K436" i="7"/>
  <c r="L436" i="7"/>
  <c r="N436" i="7"/>
  <c r="C439" i="7"/>
  <c r="D439" i="7"/>
  <c r="E439" i="7"/>
  <c r="H439" i="7"/>
  <c r="J439" i="7"/>
  <c r="L439" i="7"/>
  <c r="M439" i="7"/>
  <c r="N439" i="7"/>
  <c r="C442" i="7"/>
  <c r="D442" i="7"/>
  <c r="E442" i="7"/>
  <c r="H442" i="7"/>
  <c r="L442" i="7"/>
  <c r="M442" i="7"/>
  <c r="C445" i="7"/>
  <c r="D445" i="7"/>
  <c r="H445" i="7"/>
  <c r="I445" i="7"/>
  <c r="J445" i="7"/>
  <c r="K445" i="7"/>
  <c r="L445" i="7"/>
  <c r="N445" i="7"/>
  <c r="T444" i="7"/>
  <c r="V444" i="7" s="1"/>
  <c r="T446" i="7"/>
  <c r="V446" i="7" s="1"/>
  <c r="T447" i="7"/>
  <c r="V447" i="7" s="1"/>
  <c r="T27" i="7"/>
  <c r="V27" i="7" s="1"/>
  <c r="T35" i="7"/>
  <c r="T51" i="7"/>
  <c r="V51" i="7" s="1"/>
  <c r="T147" i="7"/>
  <c r="V147" i="7" s="1"/>
  <c r="W147" i="7" s="1"/>
  <c r="H449" i="7"/>
  <c r="T159" i="6"/>
  <c r="T161" i="6"/>
  <c r="E449" i="7"/>
  <c r="T75" i="7"/>
  <c r="V75" i="7" s="1"/>
  <c r="T99" i="7"/>
  <c r="T101" i="7"/>
  <c r="T110" i="7"/>
  <c r="T117" i="7"/>
  <c r="V117" i="7" s="1"/>
  <c r="T123" i="7"/>
  <c r="V123" i="7" s="1"/>
  <c r="T134" i="7"/>
  <c r="T135" i="7"/>
  <c r="V135" i="7" s="1"/>
  <c r="T171" i="7"/>
  <c r="T182" i="7"/>
  <c r="T201" i="7"/>
  <c r="V201" i="7" s="1"/>
  <c r="T206" i="7"/>
  <c r="T216" i="7"/>
  <c r="V216" i="7" s="1"/>
  <c r="T219" i="7"/>
  <c r="T267" i="7"/>
  <c r="V267" i="7" s="1"/>
  <c r="T291" i="7"/>
  <c r="V291" i="7" s="1"/>
  <c r="T300" i="7"/>
  <c r="V300" i="7" s="1"/>
  <c r="T330" i="7"/>
  <c r="V330" i="7" s="1"/>
  <c r="T374" i="7"/>
  <c r="T389" i="7"/>
  <c r="T390" i="7"/>
  <c r="V390" i="7" s="1"/>
  <c r="T404" i="7"/>
  <c r="V404" i="7" s="1"/>
  <c r="T405" i="7"/>
  <c r="T413" i="7"/>
  <c r="V413" i="7" s="1"/>
  <c r="T414" i="7"/>
  <c r="V414" i="7" s="1"/>
  <c r="T417" i="7"/>
  <c r="T419" i="7"/>
  <c r="V419" i="7" s="1"/>
  <c r="T420" i="7"/>
  <c r="T422" i="7"/>
  <c r="T423" i="7"/>
  <c r="V423" i="7" s="1"/>
  <c r="T428" i="7"/>
  <c r="T429" i="7"/>
  <c r="T431" i="7"/>
  <c r="T434" i="7"/>
  <c r="V434" i="7" s="1"/>
  <c r="T435" i="7"/>
  <c r="T437" i="7"/>
  <c r="T438" i="7"/>
  <c r="V438" i="7" s="1"/>
  <c r="T441" i="7"/>
  <c r="V441" i="7" s="1"/>
  <c r="T443" i="7"/>
  <c r="S159" i="6"/>
  <c r="N161" i="6"/>
  <c r="L159" i="6"/>
  <c r="L161" i="6"/>
  <c r="O159" i="6"/>
  <c r="O161" i="6"/>
  <c r="K449" i="7"/>
  <c r="L449" i="7"/>
  <c r="S161" i="6"/>
  <c r="N382" i="7"/>
  <c r="N346" i="7"/>
  <c r="N283" i="7"/>
  <c r="N190" i="7"/>
  <c r="N34" i="7"/>
  <c r="N394" i="7"/>
  <c r="N388" i="7"/>
  <c r="N328" i="7"/>
  <c r="N73" i="7"/>
  <c r="N430" i="7"/>
  <c r="N424" i="7"/>
  <c r="N412" i="7"/>
  <c r="N349" i="7"/>
  <c r="N334" i="7"/>
  <c r="N331" i="7"/>
  <c r="N253" i="7"/>
  <c r="N247" i="7"/>
  <c r="N244" i="7"/>
  <c r="N226" i="7"/>
  <c r="N223" i="7"/>
  <c r="N193" i="7"/>
  <c r="N103" i="7"/>
  <c r="N82" i="7"/>
  <c r="N40" i="7"/>
  <c r="N37" i="7"/>
  <c r="R159" i="6"/>
  <c r="N379" i="7"/>
  <c r="N367" i="7"/>
  <c r="N361" i="7"/>
  <c r="N325" i="7"/>
  <c r="N319" i="7"/>
  <c r="N313" i="7"/>
  <c r="N310" i="7"/>
  <c r="N304" i="7"/>
  <c r="N298" i="7"/>
  <c r="N292" i="7"/>
  <c r="N409" i="7"/>
  <c r="N403" i="7"/>
  <c r="N397" i="7"/>
  <c r="N202" i="7"/>
  <c r="N199" i="7"/>
  <c r="N178" i="7"/>
  <c r="N172" i="7"/>
  <c r="N166" i="7"/>
  <c r="N154" i="7"/>
  <c r="N148" i="7"/>
  <c r="N145" i="7"/>
  <c r="N127" i="7"/>
  <c r="I127" i="7"/>
  <c r="O127" i="7"/>
  <c r="N112" i="7"/>
  <c r="N106" i="7"/>
  <c r="N100" i="7"/>
  <c r="N94" i="7"/>
  <c r="N28" i="7"/>
  <c r="N19" i="7"/>
  <c r="R161" i="6"/>
  <c r="N442" i="7"/>
  <c r="N427" i="7"/>
  <c r="N421" i="7"/>
  <c r="N376" i="7"/>
  <c r="N370" i="7"/>
  <c r="N364" i="7"/>
  <c r="N358" i="7"/>
  <c r="N322" i="7"/>
  <c r="N271" i="7"/>
  <c r="N232" i="7"/>
  <c r="N229" i="7"/>
  <c r="N211" i="7"/>
  <c r="N208" i="7"/>
  <c r="N196" i="7"/>
  <c r="N169" i="7"/>
  <c r="N130" i="7"/>
  <c r="N109" i="7"/>
  <c r="N97" i="7"/>
  <c r="N88" i="7"/>
  <c r="N85" i="7"/>
  <c r="N61" i="7"/>
  <c r="N49" i="7"/>
  <c r="N13" i="7"/>
  <c r="N400" i="7"/>
  <c r="N385" i="7"/>
  <c r="N316" i="7"/>
  <c r="N301" i="7"/>
  <c r="N295" i="7"/>
  <c r="N289" i="7"/>
  <c r="N262" i="7"/>
  <c r="N259" i="7"/>
  <c r="N238" i="7"/>
  <c r="N220" i="7"/>
  <c r="N187" i="7"/>
  <c r="N139" i="7"/>
  <c r="N133" i="7"/>
  <c r="N91" i="7"/>
  <c r="N25" i="7"/>
  <c r="N406" i="7"/>
  <c r="J349" i="7"/>
  <c r="J241" i="7"/>
  <c r="J73" i="7"/>
  <c r="N449" i="7"/>
  <c r="Q159" i="6"/>
  <c r="Q161" i="6"/>
  <c r="N10" i="7"/>
  <c r="P161" i="6"/>
  <c r="M436" i="7"/>
  <c r="M433" i="7"/>
  <c r="M385" i="7"/>
  <c r="M361" i="7"/>
  <c r="M325" i="7"/>
  <c r="M244" i="7"/>
  <c r="M223" i="7"/>
  <c r="M220" i="7"/>
  <c r="M181" i="7"/>
  <c r="M178" i="7"/>
  <c r="M130" i="7"/>
  <c r="M124" i="7"/>
  <c r="M115" i="7"/>
  <c r="M100" i="7"/>
  <c r="M97" i="7"/>
  <c r="M13" i="7"/>
  <c r="M449" i="7"/>
  <c r="M418" i="7"/>
  <c r="M391" i="7"/>
  <c r="M388" i="7"/>
  <c r="M373" i="7"/>
  <c r="M352" i="7"/>
  <c r="M349" i="7"/>
  <c r="M301" i="7"/>
  <c r="M298" i="7"/>
  <c r="M274" i="7"/>
  <c r="M202" i="7"/>
  <c r="M157" i="7"/>
  <c r="M118" i="7"/>
  <c r="M103" i="7"/>
  <c r="M82" i="7"/>
  <c r="M76" i="7"/>
  <c r="M55" i="7"/>
  <c r="M52" i="7"/>
  <c r="M16" i="7"/>
  <c r="M445" i="7"/>
  <c r="M424" i="7"/>
  <c r="M421" i="7"/>
  <c r="M400" i="7"/>
  <c r="M376" i="7"/>
  <c r="M355" i="7"/>
  <c r="M259" i="7"/>
  <c r="M256" i="7"/>
  <c r="M229" i="7"/>
  <c r="M205" i="7"/>
  <c r="M193" i="7"/>
  <c r="M172" i="7"/>
  <c r="M145" i="7"/>
  <c r="M139" i="7"/>
  <c r="M121" i="7"/>
  <c r="M109" i="7"/>
  <c r="M88" i="7"/>
  <c r="M58" i="7"/>
  <c r="M19" i="7"/>
  <c r="L448" i="7"/>
  <c r="L450" i="7"/>
  <c r="K442" i="7"/>
  <c r="K439" i="7"/>
  <c r="K379" i="7"/>
  <c r="K376" i="7"/>
  <c r="K361" i="7"/>
  <c r="K337" i="7"/>
  <c r="K325" i="7"/>
  <c r="K298" i="7"/>
  <c r="K244" i="7"/>
  <c r="K181" i="7"/>
  <c r="K166" i="7"/>
  <c r="K145" i="7"/>
  <c r="K133" i="7"/>
  <c r="K115" i="7"/>
  <c r="K112" i="7"/>
  <c r="K94" i="7"/>
  <c r="K82" i="7"/>
  <c r="K49" i="7"/>
  <c r="K46" i="7"/>
  <c r="K406" i="7"/>
  <c r="K430" i="7"/>
  <c r="K421" i="7"/>
  <c r="K391" i="7"/>
  <c r="K307" i="7"/>
  <c r="K304" i="7"/>
  <c r="K286" i="7"/>
  <c r="K250" i="7"/>
  <c r="K232" i="7"/>
  <c r="K187" i="7"/>
  <c r="K103" i="7"/>
  <c r="K100" i="7"/>
  <c r="K55" i="7"/>
  <c r="K34" i="7"/>
  <c r="K28" i="7"/>
  <c r="K370" i="7"/>
  <c r="K367" i="7"/>
  <c r="K346" i="7"/>
  <c r="K343" i="7"/>
  <c r="K319" i="7"/>
  <c r="K292" i="7"/>
  <c r="K259" i="7"/>
  <c r="K241" i="7"/>
  <c r="K223" i="7"/>
  <c r="K217" i="7"/>
  <c r="K196" i="7"/>
  <c r="K175" i="7"/>
  <c r="K172" i="7"/>
  <c r="K151" i="7"/>
  <c r="K124" i="7"/>
  <c r="K121" i="7"/>
  <c r="K88" i="7"/>
  <c r="K85" i="7"/>
  <c r="K61" i="7"/>
  <c r="K13" i="7"/>
  <c r="K10" i="7"/>
  <c r="K448" i="7"/>
  <c r="K450" i="7"/>
  <c r="K159" i="6"/>
  <c r="K161" i="6"/>
  <c r="J159" i="6"/>
  <c r="J161" i="6"/>
  <c r="J442" i="7"/>
  <c r="J403" i="7"/>
  <c r="J388" i="7"/>
  <c r="J382" i="7"/>
  <c r="J361" i="7"/>
  <c r="J340" i="7"/>
  <c r="J322" i="7"/>
  <c r="J301" i="7"/>
  <c r="J295" i="7"/>
  <c r="J274" i="7"/>
  <c r="J259" i="7"/>
  <c r="J250" i="7"/>
  <c r="J229" i="7"/>
  <c r="J214" i="7"/>
  <c r="J208" i="7"/>
  <c r="J187" i="7"/>
  <c r="J181" i="7"/>
  <c r="J163" i="7"/>
  <c r="J139" i="7"/>
  <c r="J103" i="7"/>
  <c r="J88" i="7"/>
  <c r="J82" i="7"/>
  <c r="J58" i="7"/>
  <c r="J40" i="7"/>
  <c r="J415" i="7"/>
  <c r="J394" i="7"/>
  <c r="J373" i="7"/>
  <c r="J367" i="7"/>
  <c r="J346" i="7"/>
  <c r="J307" i="7"/>
  <c r="J286" i="7"/>
  <c r="J280" i="7"/>
  <c r="J193" i="7"/>
  <c r="J172" i="7"/>
  <c r="J166" i="7"/>
  <c r="J112" i="7"/>
  <c r="J94" i="7"/>
  <c r="J70" i="7"/>
  <c r="J64" i="7"/>
  <c r="J13" i="7"/>
  <c r="J449" i="7"/>
  <c r="J427" i="7"/>
  <c r="J421" i="7"/>
  <c r="J379" i="7"/>
  <c r="J358" i="7"/>
  <c r="J352" i="7"/>
  <c r="J325" i="7"/>
  <c r="J271" i="7"/>
  <c r="J262" i="7"/>
  <c r="J247" i="7"/>
  <c r="J238" i="7"/>
  <c r="J226" i="7"/>
  <c r="J217" i="7"/>
  <c r="J205" i="7"/>
  <c r="J178" i="7"/>
  <c r="J157" i="7"/>
  <c r="J151" i="7"/>
  <c r="J124" i="7"/>
  <c r="J118" i="7"/>
  <c r="J76" i="7"/>
  <c r="J55" i="7"/>
  <c r="J49" i="7"/>
  <c r="J25" i="7"/>
  <c r="J19" i="7"/>
  <c r="I159" i="6"/>
  <c r="I161" i="6"/>
  <c r="I388" i="7"/>
  <c r="I379" i="7"/>
  <c r="I292" i="7"/>
  <c r="I283" i="7"/>
  <c r="I136" i="7"/>
  <c r="I415" i="7"/>
  <c r="I403" i="7"/>
  <c r="I316" i="7"/>
  <c r="I307" i="7"/>
  <c r="I154" i="7"/>
  <c r="I439" i="7"/>
  <c r="I430" i="7"/>
  <c r="I340" i="7"/>
  <c r="I331" i="7"/>
  <c r="I187" i="7"/>
  <c r="I178" i="7"/>
  <c r="H159" i="6"/>
  <c r="H161" i="6"/>
  <c r="I112" i="7"/>
  <c r="I103" i="7"/>
  <c r="I88" i="7"/>
  <c r="I76" i="7"/>
  <c r="I61" i="7"/>
  <c r="I52" i="7"/>
  <c r="I37" i="7"/>
  <c r="I28" i="7"/>
  <c r="I449" i="7"/>
  <c r="I442" i="7"/>
  <c r="I427" i="7"/>
  <c r="I418" i="7"/>
  <c r="I400" i="7"/>
  <c r="I391" i="7"/>
  <c r="I376" i="7"/>
  <c r="I367" i="7"/>
  <c r="I352" i="7"/>
  <c r="I343" i="7"/>
  <c r="I328" i="7"/>
  <c r="I319" i="7"/>
  <c r="I304" i="7"/>
  <c r="I295" i="7"/>
  <c r="I280" i="7"/>
  <c r="I190" i="7"/>
  <c r="I175" i="7"/>
  <c r="I166" i="7"/>
  <c r="I151" i="7"/>
  <c r="I139" i="7"/>
  <c r="I124" i="7"/>
  <c r="I115" i="7"/>
  <c r="I100" i="7"/>
  <c r="I91" i="7"/>
  <c r="I73" i="7"/>
  <c r="I64" i="7"/>
  <c r="I49" i="7"/>
  <c r="I40" i="7"/>
  <c r="I25" i="7"/>
  <c r="I16" i="7"/>
  <c r="I13" i="7"/>
  <c r="F161" i="6"/>
  <c r="H181" i="7"/>
  <c r="H145" i="7"/>
  <c r="H130" i="7"/>
  <c r="H118" i="7"/>
  <c r="H67" i="7"/>
  <c r="H43" i="7"/>
  <c r="H31" i="7"/>
  <c r="H406" i="7"/>
  <c r="H196" i="7"/>
  <c r="H184" i="7"/>
  <c r="H172" i="7"/>
  <c r="H163" i="7"/>
  <c r="H148" i="7"/>
  <c r="H133" i="7"/>
  <c r="H121" i="7"/>
  <c r="H109" i="7"/>
  <c r="H97" i="7"/>
  <c r="H85" i="7"/>
  <c r="H70" i="7"/>
  <c r="H58" i="7"/>
  <c r="H46" i="7"/>
  <c r="H34" i="7"/>
  <c r="H22" i="7"/>
  <c r="H193" i="7"/>
  <c r="H169" i="7"/>
  <c r="H157" i="7"/>
  <c r="H106" i="7"/>
  <c r="H94" i="7"/>
  <c r="H82" i="7"/>
  <c r="H55" i="7"/>
  <c r="H19" i="7"/>
  <c r="O199" i="7"/>
  <c r="H187" i="7"/>
  <c r="H175" i="7"/>
  <c r="H151" i="7"/>
  <c r="H136" i="7"/>
  <c r="H124" i="7"/>
  <c r="H112" i="7"/>
  <c r="H100" i="7"/>
  <c r="H88" i="7"/>
  <c r="H73" i="7"/>
  <c r="H61" i="7"/>
  <c r="H49" i="7"/>
  <c r="H25" i="7"/>
  <c r="H13" i="7"/>
  <c r="H10" i="7"/>
  <c r="H448" i="7"/>
  <c r="G181" i="7"/>
  <c r="G130" i="7"/>
  <c r="O130" i="7"/>
  <c r="G61" i="7"/>
  <c r="G25" i="7"/>
  <c r="G433" i="7"/>
  <c r="G421" i="7"/>
  <c r="G409" i="7"/>
  <c r="G394" i="7"/>
  <c r="G370" i="7"/>
  <c r="G346" i="7"/>
  <c r="G322" i="7"/>
  <c r="O322" i="7"/>
  <c r="G298" i="7"/>
  <c r="G286" i="7"/>
  <c r="G277" i="7"/>
  <c r="O277" i="7"/>
  <c r="P277" i="7"/>
  <c r="G265" i="7"/>
  <c r="O265" i="7"/>
  <c r="G232" i="7"/>
  <c r="G220" i="7"/>
  <c r="G211" i="7"/>
  <c r="G151" i="7"/>
  <c r="G112" i="7"/>
  <c r="G100" i="7"/>
  <c r="G88" i="7"/>
  <c r="G73" i="7"/>
  <c r="G49" i="7"/>
  <c r="G37" i="7"/>
  <c r="G442" i="7"/>
  <c r="G430" i="7"/>
  <c r="G418" i="7"/>
  <c r="G403" i="7"/>
  <c r="G391" i="7"/>
  <c r="G379" i="7"/>
  <c r="G367" i="7"/>
  <c r="G355" i="7"/>
  <c r="G343" i="7"/>
  <c r="G331" i="7"/>
  <c r="G319" i="7"/>
  <c r="G307" i="7"/>
  <c r="O307" i="7"/>
  <c r="G295" i="7"/>
  <c r="G283" i="7"/>
  <c r="G274" i="7"/>
  <c r="G262" i="7"/>
  <c r="G250" i="7"/>
  <c r="O250" i="7"/>
  <c r="G238" i="7"/>
  <c r="G229" i="7"/>
  <c r="G217" i="7"/>
  <c r="G208" i="7"/>
  <c r="G196" i="7"/>
  <c r="G184" i="7"/>
  <c r="O184" i="7"/>
  <c r="G172" i="7"/>
  <c r="G163" i="7"/>
  <c r="O163" i="7"/>
  <c r="G148" i="7"/>
  <c r="G133" i="7"/>
  <c r="G121" i="7"/>
  <c r="G109" i="7"/>
  <c r="G97" i="7"/>
  <c r="G85" i="7"/>
  <c r="G70" i="7"/>
  <c r="O70" i="7"/>
  <c r="G58" i="7"/>
  <c r="G46" i="7"/>
  <c r="G34" i="7"/>
  <c r="O34" i="7"/>
  <c r="G22" i="7"/>
  <c r="O22" i="7"/>
  <c r="D159" i="6"/>
  <c r="D161" i="6"/>
  <c r="G439" i="7"/>
  <c r="G427" i="7"/>
  <c r="G415" i="7"/>
  <c r="G400" i="7"/>
  <c r="G388" i="7"/>
  <c r="G376" i="7"/>
  <c r="G364" i="7"/>
  <c r="G352" i="7"/>
  <c r="G340" i="7"/>
  <c r="G328" i="7"/>
  <c r="G316" i="7"/>
  <c r="O316" i="7"/>
  <c r="G304" i="7"/>
  <c r="G292" i="7"/>
  <c r="G280" i="7"/>
  <c r="G271" i="7"/>
  <c r="G259" i="7"/>
  <c r="G247" i="7"/>
  <c r="G226" i="7"/>
  <c r="G214" i="7"/>
  <c r="O214" i="7"/>
  <c r="P214" i="7"/>
  <c r="V214" i="7"/>
  <c r="G205" i="7"/>
  <c r="G193" i="7"/>
  <c r="G169" i="7"/>
  <c r="O169" i="7"/>
  <c r="G157" i="7"/>
  <c r="G145" i="7"/>
  <c r="G118" i="7"/>
  <c r="G106" i="7"/>
  <c r="G94" i="7"/>
  <c r="G82" i="7"/>
  <c r="G67" i="7"/>
  <c r="O67" i="7"/>
  <c r="G55" i="7"/>
  <c r="G43" i="7"/>
  <c r="O43" i="7"/>
  <c r="G31" i="7"/>
  <c r="G19" i="7"/>
  <c r="T163" i="6"/>
  <c r="G436" i="7"/>
  <c r="G424" i="7"/>
  <c r="G412" i="7"/>
  <c r="G397" i="7"/>
  <c r="O397" i="7"/>
  <c r="G385" i="7"/>
  <c r="G373" i="7"/>
  <c r="G361" i="7"/>
  <c r="G349" i="7"/>
  <c r="G337" i="7"/>
  <c r="O337" i="7"/>
  <c r="G325" i="7"/>
  <c r="G313" i="7"/>
  <c r="G301" i="7"/>
  <c r="G289" i="7"/>
  <c r="G268" i="7"/>
  <c r="O268" i="7"/>
  <c r="G256" i="7"/>
  <c r="G244" i="7"/>
  <c r="G223" i="7"/>
  <c r="G202" i="7"/>
  <c r="G190" i="7"/>
  <c r="G166" i="7"/>
  <c r="G154" i="7"/>
  <c r="G139" i="7"/>
  <c r="G115" i="7"/>
  <c r="O115" i="7"/>
  <c r="G103" i="7"/>
  <c r="G91" i="7"/>
  <c r="G76" i="7"/>
  <c r="G64" i="7"/>
  <c r="G52" i="7"/>
  <c r="O52" i="7"/>
  <c r="G40" i="7"/>
  <c r="G28" i="7"/>
  <c r="G16" i="7"/>
  <c r="G445" i="7"/>
  <c r="G382" i="7"/>
  <c r="G358" i="7"/>
  <c r="G334" i="7"/>
  <c r="G310" i="7"/>
  <c r="O310" i="7"/>
  <c r="G253" i="7"/>
  <c r="G241" i="7"/>
  <c r="O241" i="7"/>
  <c r="G187" i="7"/>
  <c r="G175" i="7"/>
  <c r="G136" i="7"/>
  <c r="O136" i="7"/>
  <c r="G124" i="7"/>
  <c r="G13" i="7"/>
  <c r="G406" i="7"/>
  <c r="F274" i="7"/>
  <c r="F211" i="7"/>
  <c r="F208" i="7"/>
  <c r="F205" i="7"/>
  <c r="F202" i="7"/>
  <c r="F199" i="7"/>
  <c r="G449" i="7"/>
  <c r="C159" i="6"/>
  <c r="G10" i="7"/>
  <c r="F280" i="7"/>
  <c r="F82" i="7"/>
  <c r="F229" i="7"/>
  <c r="F223" i="7"/>
  <c r="F85" i="7"/>
  <c r="F76" i="7"/>
  <c r="F445" i="7"/>
  <c r="F439" i="7"/>
  <c r="F433" i="7"/>
  <c r="F427" i="7"/>
  <c r="F421" i="7"/>
  <c r="F415" i="7"/>
  <c r="F409" i="7"/>
  <c r="F400" i="7"/>
  <c r="F394" i="7"/>
  <c r="F388" i="7"/>
  <c r="F382" i="7"/>
  <c r="F376" i="7"/>
  <c r="F370" i="7"/>
  <c r="F364" i="7"/>
  <c r="F352" i="7"/>
  <c r="F346" i="7"/>
  <c r="F340" i="7"/>
  <c r="F328" i="7"/>
  <c r="F322" i="7"/>
  <c r="F316" i="7"/>
  <c r="F310" i="7"/>
  <c r="F304" i="7"/>
  <c r="F298" i="7"/>
  <c r="F292" i="7"/>
  <c r="F286" i="7"/>
  <c r="F103" i="7"/>
  <c r="F97" i="7"/>
  <c r="F91" i="7"/>
  <c r="F259" i="7"/>
  <c r="F253" i="7"/>
  <c r="F247" i="7"/>
  <c r="F241" i="7"/>
  <c r="F235" i="7"/>
  <c r="F232" i="7"/>
  <c r="F226" i="7"/>
  <c r="F73" i="7"/>
  <c r="F67" i="7"/>
  <c r="F61" i="7"/>
  <c r="F55" i="7"/>
  <c r="F442" i="7"/>
  <c r="F436" i="7"/>
  <c r="F430" i="7"/>
  <c r="F424" i="7"/>
  <c r="F385" i="7"/>
  <c r="F379" i="7"/>
  <c r="F373" i="7"/>
  <c r="F367" i="7"/>
  <c r="F355" i="7"/>
  <c r="F349" i="7"/>
  <c r="F343" i="7"/>
  <c r="F337" i="7"/>
  <c r="F331" i="7"/>
  <c r="F325" i="7"/>
  <c r="F319" i="7"/>
  <c r="F313" i="7"/>
  <c r="F307" i="7"/>
  <c r="F301" i="7"/>
  <c r="F295" i="7"/>
  <c r="F289" i="7"/>
  <c r="F283" i="7"/>
  <c r="F106" i="7"/>
  <c r="F100" i="7"/>
  <c r="F94" i="7"/>
  <c r="F88" i="7"/>
  <c r="F268" i="7"/>
  <c r="F262" i="7"/>
  <c r="C448" i="7"/>
  <c r="F358" i="7"/>
  <c r="F46" i="7"/>
  <c r="F40" i="7"/>
  <c r="F34" i="7"/>
  <c r="F28" i="7"/>
  <c r="F16" i="7"/>
  <c r="F418" i="7"/>
  <c r="F412" i="7"/>
  <c r="F403" i="7"/>
  <c r="F397" i="7"/>
  <c r="F391" i="7"/>
  <c r="F271" i="7"/>
  <c r="F265" i="7"/>
  <c r="F238" i="7"/>
  <c r="F22" i="7"/>
  <c r="F10" i="7"/>
  <c r="O10" i="7"/>
  <c r="P10" i="7"/>
  <c r="F361" i="7"/>
  <c r="F49" i="7"/>
  <c r="F43" i="7"/>
  <c r="F37" i="7"/>
  <c r="F31" i="7"/>
  <c r="F25" i="7"/>
  <c r="F19" i="7"/>
  <c r="F13" i="7"/>
  <c r="E448" i="7"/>
  <c r="D448" i="7"/>
  <c r="F449" i="7"/>
  <c r="E450" i="7"/>
  <c r="F334" i="7"/>
  <c r="F127" i="7"/>
  <c r="F121" i="7"/>
  <c r="F109" i="7"/>
  <c r="F250" i="7"/>
  <c r="F70" i="7"/>
  <c r="F64" i="7"/>
  <c r="F58" i="7"/>
  <c r="F52" i="7"/>
  <c r="F196" i="7"/>
  <c r="F190" i="7"/>
  <c r="F184" i="7"/>
  <c r="F178" i="7"/>
  <c r="F172" i="7"/>
  <c r="F166" i="7"/>
  <c r="F163" i="7"/>
  <c r="F154" i="7"/>
  <c r="F148" i="7"/>
  <c r="F139" i="7"/>
  <c r="F133" i="7"/>
  <c r="F115" i="7"/>
  <c r="F256" i="7"/>
  <c r="F244" i="7"/>
  <c r="F193" i="7"/>
  <c r="F187" i="7"/>
  <c r="F181" i="7"/>
  <c r="F175" i="7"/>
  <c r="F169" i="7"/>
  <c r="F157" i="7"/>
  <c r="F151" i="7"/>
  <c r="F145" i="7"/>
  <c r="F136" i="7"/>
  <c r="F130" i="7"/>
  <c r="F124" i="7"/>
  <c r="F118" i="7"/>
  <c r="F112" i="7"/>
  <c r="F406" i="7"/>
  <c r="C450" i="7"/>
  <c r="D450" i="7"/>
  <c r="O424" i="7"/>
  <c r="O412" i="7"/>
  <c r="P412" i="7"/>
  <c r="R412" i="7"/>
  <c r="U412" i="7" s="1"/>
  <c r="P265" i="7"/>
  <c r="R265" i="7"/>
  <c r="O334" i="7"/>
  <c r="P334" i="7"/>
  <c r="R334" i="7"/>
  <c r="O430" i="7"/>
  <c r="P430" i="7"/>
  <c r="R430" i="7"/>
  <c r="U430" i="7" s="1"/>
  <c r="O28" i="7"/>
  <c r="P28" i="7"/>
  <c r="V28" i="7"/>
  <c r="O208" i="7"/>
  <c r="P208" i="7"/>
  <c r="N448" i="7"/>
  <c r="N450" i="7"/>
  <c r="O253" i="7"/>
  <c r="P253" i="7"/>
  <c r="R253" i="7"/>
  <c r="O106" i="7"/>
  <c r="P106" i="7"/>
  <c r="V106" i="7"/>
  <c r="O364" i="7"/>
  <c r="O409" i="7"/>
  <c r="P409" i="7"/>
  <c r="R409" i="7"/>
  <c r="U411" i="7" s="1"/>
  <c r="O313" i="7"/>
  <c r="O211" i="7"/>
  <c r="P211" i="7"/>
  <c r="V211" i="7"/>
  <c r="O220" i="7"/>
  <c r="P220" i="7"/>
  <c r="R220" i="7"/>
  <c r="U221" i="7" s="1"/>
  <c r="O370" i="7"/>
  <c r="P370" i="7"/>
  <c r="V370" i="7"/>
  <c r="O358" i="7"/>
  <c r="P358" i="7"/>
  <c r="V358" i="7"/>
  <c r="O289" i="7"/>
  <c r="P289" i="7"/>
  <c r="V289" i="7"/>
  <c r="O232" i="7"/>
  <c r="O433" i="7"/>
  <c r="O355" i="7"/>
  <c r="P355" i="7"/>
  <c r="R355" i="7"/>
  <c r="O109" i="7"/>
  <c r="P109" i="7"/>
  <c r="R109" i="7"/>
  <c r="U109" i="7"/>
  <c r="O445" i="7"/>
  <c r="P445" i="7"/>
  <c r="R445" i="7"/>
  <c r="O436" i="7"/>
  <c r="P436" i="7"/>
  <c r="V436" i="7"/>
  <c r="V437" i="7"/>
  <c r="O256" i="7"/>
  <c r="P256" i="7"/>
  <c r="O145" i="7"/>
  <c r="P145" i="7"/>
  <c r="R145" i="7"/>
  <c r="U146" i="7"/>
  <c r="O121" i="7"/>
  <c r="P121" i="7"/>
  <c r="R121" i="7"/>
  <c r="U123" i="7" s="1"/>
  <c r="M448" i="7"/>
  <c r="M450" i="7"/>
  <c r="O394" i="7"/>
  <c r="P394" i="7"/>
  <c r="O346" i="7"/>
  <c r="P346" i="7"/>
  <c r="R346" i="7"/>
  <c r="O274" i="7"/>
  <c r="P274" i="7"/>
  <c r="V274" i="7"/>
  <c r="O262" i="7"/>
  <c r="P262" i="7"/>
  <c r="R262" i="7"/>
  <c r="O229" i="7"/>
  <c r="P229" i="7"/>
  <c r="R229" i="7"/>
  <c r="O193" i="7"/>
  <c r="P193" i="7"/>
  <c r="V193" i="7"/>
  <c r="O94" i="7"/>
  <c r="P94" i="7"/>
  <c r="R94" i="7"/>
  <c r="U96" i="7" s="1"/>
  <c r="O124" i="7"/>
  <c r="P124" i="7"/>
  <c r="R124" i="7"/>
  <c r="O439" i="7"/>
  <c r="P439" i="7"/>
  <c r="R439" i="7"/>
  <c r="U441" i="7" s="1"/>
  <c r="O415" i="7"/>
  <c r="P415" i="7"/>
  <c r="R415" i="7"/>
  <c r="O343" i="7"/>
  <c r="P343" i="7"/>
  <c r="V343" i="7"/>
  <c r="O328" i="7"/>
  <c r="P328" i="7"/>
  <c r="V328" i="7"/>
  <c r="O304" i="7"/>
  <c r="P304" i="7"/>
  <c r="O91" i="7"/>
  <c r="P91" i="7"/>
  <c r="R91" i="7"/>
  <c r="O73" i="7"/>
  <c r="P73" i="7"/>
  <c r="V73" i="7"/>
  <c r="O37" i="7"/>
  <c r="P37" i="7"/>
  <c r="V37" i="7"/>
  <c r="O25" i="7"/>
  <c r="P25" i="7"/>
  <c r="J448" i="7"/>
  <c r="J450" i="7"/>
  <c r="O187" i="7"/>
  <c r="P187" i="7"/>
  <c r="R187" i="7"/>
  <c r="O64" i="7"/>
  <c r="P64" i="7"/>
  <c r="V64" i="7"/>
  <c r="O325" i="7"/>
  <c r="P325" i="7"/>
  <c r="R325" i="7"/>
  <c r="O373" i="7"/>
  <c r="P373" i="7"/>
  <c r="R373" i="7"/>
  <c r="U374" i="7"/>
  <c r="O247" i="7"/>
  <c r="P247" i="7"/>
  <c r="R247" i="7"/>
  <c r="U249" i="7" s="1"/>
  <c r="O388" i="7"/>
  <c r="P388" i="7"/>
  <c r="R388" i="7"/>
  <c r="U390" i="7"/>
  <c r="O238" i="7"/>
  <c r="P238" i="7"/>
  <c r="V238" i="7"/>
  <c r="O379" i="7"/>
  <c r="P379" i="7"/>
  <c r="V379" i="7"/>
  <c r="O286" i="7"/>
  <c r="P286" i="7"/>
  <c r="R286" i="7"/>
  <c r="O16" i="7"/>
  <c r="P16" i="7"/>
  <c r="V16" i="7"/>
  <c r="O205" i="7"/>
  <c r="P205" i="7"/>
  <c r="R205" i="7"/>
  <c r="O202" i="7"/>
  <c r="P202" i="7"/>
  <c r="O259" i="7"/>
  <c r="P259" i="7"/>
  <c r="V259" i="7"/>
  <c r="O352" i="7"/>
  <c r="P352" i="7"/>
  <c r="V352" i="7"/>
  <c r="O400" i="7"/>
  <c r="P400" i="7"/>
  <c r="V400" i="7"/>
  <c r="O58" i="7"/>
  <c r="P58" i="7"/>
  <c r="O391" i="7"/>
  <c r="P391" i="7"/>
  <c r="V391" i="7"/>
  <c r="O139" i="7"/>
  <c r="P139" i="7"/>
  <c r="R139" i="7"/>
  <c r="U141" i="7" s="1"/>
  <c r="O244" i="7"/>
  <c r="P244" i="7"/>
  <c r="V244" i="7"/>
  <c r="O385" i="7"/>
  <c r="P385" i="7"/>
  <c r="R385" i="7"/>
  <c r="U386" i="7" s="1"/>
  <c r="O349" i="7"/>
  <c r="P349" i="7"/>
  <c r="R349" i="7"/>
  <c r="O178" i="7"/>
  <c r="P178" i="7"/>
  <c r="V178" i="7"/>
  <c r="O151" i="7"/>
  <c r="P151" i="7"/>
  <c r="R151" i="7"/>
  <c r="O298" i="7"/>
  <c r="P298" i="7"/>
  <c r="V298" i="7"/>
  <c r="O55" i="7"/>
  <c r="P55" i="7"/>
  <c r="R55" i="7"/>
  <c r="O172" i="7"/>
  <c r="P172" i="7"/>
  <c r="R172" i="7"/>
  <c r="U174" i="7"/>
  <c r="O217" i="7"/>
  <c r="P217" i="7"/>
  <c r="R217" i="7"/>
  <c r="O88" i="7"/>
  <c r="P88" i="7"/>
  <c r="O406" i="7"/>
  <c r="P406" i="7"/>
  <c r="V406" i="7"/>
  <c r="O223" i="7"/>
  <c r="P223" i="7"/>
  <c r="R223" i="7"/>
  <c r="O376" i="7"/>
  <c r="P376" i="7"/>
  <c r="O85" i="7"/>
  <c r="P85" i="7"/>
  <c r="V85" i="7"/>
  <c r="O133" i="7"/>
  <c r="P133" i="7"/>
  <c r="R133" i="7"/>
  <c r="O100" i="7"/>
  <c r="P100" i="7"/>
  <c r="V100" i="7"/>
  <c r="O76" i="7"/>
  <c r="P76" i="7"/>
  <c r="V76" i="7"/>
  <c r="O157" i="7"/>
  <c r="P157" i="7"/>
  <c r="R157" i="7"/>
  <c r="U158" i="7" s="1"/>
  <c r="O295" i="7"/>
  <c r="P295" i="7"/>
  <c r="R295" i="7"/>
  <c r="O442" i="7"/>
  <c r="P442" i="7"/>
  <c r="V442" i="7"/>
  <c r="V443" i="7"/>
  <c r="O382" i="7"/>
  <c r="P382" i="7"/>
  <c r="R382" i="7"/>
  <c r="O40" i="7"/>
  <c r="P40" i="7"/>
  <c r="V40" i="7"/>
  <c r="O301" i="7"/>
  <c r="P301" i="7"/>
  <c r="R301" i="7"/>
  <c r="O226" i="7"/>
  <c r="P226" i="7"/>
  <c r="V226" i="7"/>
  <c r="O271" i="7"/>
  <c r="P271" i="7"/>
  <c r="V271" i="7"/>
  <c r="O103" i="7"/>
  <c r="P103" i="7"/>
  <c r="V103" i="7"/>
  <c r="O166" i="7"/>
  <c r="P166" i="7"/>
  <c r="R166" i="7"/>
  <c r="O361" i="7"/>
  <c r="P361" i="7"/>
  <c r="R361" i="7"/>
  <c r="U361" i="7" s="1"/>
  <c r="O19" i="7"/>
  <c r="P19" i="7"/>
  <c r="V19" i="7"/>
  <c r="O118" i="7"/>
  <c r="P118" i="7"/>
  <c r="R118" i="7"/>
  <c r="U118" i="7" s="1"/>
  <c r="R235" i="7"/>
  <c r="U237" i="7" s="1"/>
  <c r="O280" i="7"/>
  <c r="P280" i="7"/>
  <c r="V280" i="7"/>
  <c r="O427" i="7"/>
  <c r="P427" i="7"/>
  <c r="V427" i="7"/>
  <c r="V428" i="7"/>
  <c r="O421" i="7"/>
  <c r="P421" i="7"/>
  <c r="V421" i="7"/>
  <c r="P199" i="7"/>
  <c r="V199" i="7"/>
  <c r="O154" i="7"/>
  <c r="P154" i="7"/>
  <c r="O403" i="7"/>
  <c r="P403" i="7"/>
  <c r="R403" i="7"/>
  <c r="U405" i="7"/>
  <c r="O175" i="7"/>
  <c r="P175" i="7"/>
  <c r="R175" i="7"/>
  <c r="O319" i="7"/>
  <c r="P319" i="7"/>
  <c r="R319" i="7"/>
  <c r="O367" i="7"/>
  <c r="P367" i="7"/>
  <c r="R367" i="7"/>
  <c r="U369" i="7" s="1"/>
  <c r="O418" i="7"/>
  <c r="P418" i="7"/>
  <c r="I448" i="7"/>
  <c r="I450" i="7"/>
  <c r="O449" i="7"/>
  <c r="O190" i="7"/>
  <c r="P190" i="7"/>
  <c r="V190" i="7"/>
  <c r="O292" i="7"/>
  <c r="P292" i="7"/>
  <c r="V292" i="7"/>
  <c r="O340" i="7"/>
  <c r="P340" i="7"/>
  <c r="V340" i="7"/>
  <c r="O283" i="7"/>
  <c r="P283" i="7"/>
  <c r="R283" i="7"/>
  <c r="U285" i="7" s="1"/>
  <c r="O331" i="7"/>
  <c r="P331" i="7"/>
  <c r="R331" i="7"/>
  <c r="O13" i="7"/>
  <c r="P13" i="7"/>
  <c r="R13" i="7"/>
  <c r="O31" i="7"/>
  <c r="P31" i="7"/>
  <c r="R31" i="7"/>
  <c r="O82" i="7"/>
  <c r="P82" i="7"/>
  <c r="O46" i="7"/>
  <c r="P46" i="7"/>
  <c r="V46" i="7"/>
  <c r="O97" i="7"/>
  <c r="P97" i="7"/>
  <c r="R97" i="7"/>
  <c r="U97" i="7" s="1"/>
  <c r="O148" i="7"/>
  <c r="P148" i="7"/>
  <c r="R148" i="7"/>
  <c r="O196" i="7"/>
  <c r="P196" i="7"/>
  <c r="R196" i="7"/>
  <c r="U197" i="7" s="1"/>
  <c r="O49" i="7"/>
  <c r="P49" i="7"/>
  <c r="O112" i="7"/>
  <c r="P112" i="7"/>
  <c r="O181" i="7"/>
  <c r="P181" i="7"/>
  <c r="O61" i="7"/>
  <c r="P61" i="7"/>
  <c r="H450" i="7"/>
  <c r="P130" i="7"/>
  <c r="R130" i="7"/>
  <c r="P127" i="7"/>
  <c r="R127" i="7"/>
  <c r="P322" i="7"/>
  <c r="V322" i="7"/>
  <c r="P433" i="7"/>
  <c r="R433" i="7"/>
  <c r="U433" i="7"/>
  <c r="P232" i="7"/>
  <c r="V232" i="7"/>
  <c r="P163" i="7"/>
  <c r="V163" i="7"/>
  <c r="P184" i="7"/>
  <c r="V184" i="7"/>
  <c r="P67" i="7"/>
  <c r="R67" i="7"/>
  <c r="P307" i="7"/>
  <c r="R307" i="7"/>
  <c r="U308" i="7" s="1"/>
  <c r="P70" i="7"/>
  <c r="V70" i="7"/>
  <c r="P22" i="7"/>
  <c r="R22" i="7"/>
  <c r="P34" i="7"/>
  <c r="P115" i="7"/>
  <c r="V115" i="7"/>
  <c r="P52" i="7"/>
  <c r="R52" i="7"/>
  <c r="U53" i="7" s="1"/>
  <c r="P250" i="7"/>
  <c r="P169" i="7"/>
  <c r="R169" i="7"/>
  <c r="U171" i="7" s="1"/>
  <c r="P241" i="7"/>
  <c r="R241" i="7"/>
  <c r="P316" i="7"/>
  <c r="R316" i="7"/>
  <c r="U317" i="7"/>
  <c r="P136" i="7"/>
  <c r="V136" i="7"/>
  <c r="P397" i="7"/>
  <c r="V397" i="7"/>
  <c r="P364" i="7"/>
  <c r="R364" i="7"/>
  <c r="U365" i="7" s="1"/>
  <c r="P43" i="7"/>
  <c r="R43" i="7"/>
  <c r="U44" i="7" s="1"/>
  <c r="P337" i="7"/>
  <c r="R337" i="7"/>
  <c r="U339" i="7"/>
  <c r="P310" i="7"/>
  <c r="R310" i="7"/>
  <c r="P268" i="7"/>
  <c r="V268" i="7"/>
  <c r="P313" i="7"/>
  <c r="R313" i="7"/>
  <c r="P424" i="7"/>
  <c r="V424" i="7"/>
  <c r="R214" i="7"/>
  <c r="G448" i="7"/>
  <c r="G450" i="7"/>
  <c r="C161" i="6"/>
  <c r="V265" i="7"/>
  <c r="V266" i="7"/>
  <c r="F448" i="7"/>
  <c r="F450" i="7"/>
  <c r="V220" i="7"/>
  <c r="R25" i="7"/>
  <c r="V25" i="7"/>
  <c r="U219" i="7"/>
  <c r="V202" i="7"/>
  <c r="V217" i="7"/>
  <c r="R199" i="7"/>
  <c r="U201" i="7" s="1"/>
  <c r="V130" i="7"/>
  <c r="U324" i="7"/>
  <c r="R100" i="7"/>
  <c r="U101" i="7" s="1"/>
  <c r="U102" i="7"/>
  <c r="V127" i="7"/>
  <c r="O448" i="7"/>
  <c r="O450" i="7"/>
  <c r="V151" i="7"/>
  <c r="R421" i="7"/>
  <c r="U422" i="7" s="1"/>
  <c r="V112" i="7"/>
  <c r="R370" i="7"/>
  <c r="U404" i="7"/>
  <c r="V109" i="7"/>
  <c r="R37" i="7"/>
  <c r="V61" i="7"/>
  <c r="R61" i="7"/>
  <c r="R49" i="7"/>
  <c r="V49" i="7"/>
  <c r="V181" i="7"/>
  <c r="R181" i="7"/>
  <c r="U182" i="7" s="1"/>
  <c r="V101" i="7"/>
  <c r="V409" i="7"/>
  <c r="U110" i="7"/>
  <c r="U409" i="7"/>
  <c r="U287" i="7"/>
  <c r="V422" i="7"/>
  <c r="U410" i="7"/>
  <c r="R163" i="7"/>
  <c r="V88" i="7"/>
  <c r="R73" i="7"/>
  <c r="R442" i="7"/>
  <c r="U442" i="7" s="1"/>
  <c r="R211" i="7"/>
  <c r="V286" i="7"/>
  <c r="U173" i="7"/>
  <c r="V403" i="7"/>
  <c r="V346" i="7"/>
  <c r="U435" i="7"/>
  <c r="R379" i="7"/>
  <c r="U381" i="7" s="1"/>
  <c r="U434" i="7"/>
  <c r="V433" i="7"/>
  <c r="R46" i="7"/>
  <c r="U46" i="7" s="1"/>
  <c r="V121" i="7"/>
  <c r="V394" i="7"/>
  <c r="U332" i="7"/>
  <c r="U396" i="7"/>
  <c r="V196" i="7"/>
  <c r="V373" i="7"/>
  <c r="V208" i="7"/>
  <c r="R340" i="7"/>
  <c r="U341" i="7" s="1"/>
  <c r="V58" i="7"/>
  <c r="U198" i="7"/>
  <c r="U235" i="7"/>
  <c r="U147" i="7"/>
  <c r="R292" i="7"/>
  <c r="U293" i="7" s="1"/>
  <c r="U230" i="7"/>
  <c r="R391" i="7"/>
  <c r="U393" i="7"/>
  <c r="V430" i="7"/>
  <c r="U389" i="7"/>
  <c r="U333" i="7"/>
  <c r="U375" i="7"/>
  <c r="R85" i="7"/>
  <c r="U236" i="7"/>
  <c r="V388" i="7"/>
  <c r="R70" i="7"/>
  <c r="V325" i="7"/>
  <c r="V67" i="7"/>
  <c r="V235" i="7"/>
  <c r="V250" i="7"/>
  <c r="R193" i="7"/>
  <c r="U195" i="7"/>
  <c r="V118" i="7"/>
  <c r="V331" i="7"/>
  <c r="V283" i="7"/>
  <c r="V172" i="7"/>
  <c r="V22" i="7"/>
  <c r="U321" i="7"/>
  <c r="U297" i="7"/>
  <c r="V133" i="7"/>
  <c r="V295" i="7"/>
  <c r="U357" i="7"/>
  <c r="V334" i="7"/>
  <c r="V439" i="7"/>
  <c r="U419" i="7"/>
  <c r="U205" i="7"/>
  <c r="U431" i="7"/>
  <c r="V145" i="7"/>
  <c r="V262" i="7"/>
  <c r="V229" i="7"/>
  <c r="U145" i="7"/>
  <c r="U334" i="7"/>
  <c r="V418" i="7"/>
  <c r="V307" i="7"/>
  <c r="R103" i="7"/>
  <c r="U206" i="7"/>
  <c r="V355" i="7"/>
  <c r="U225" i="7"/>
  <c r="R238" i="7"/>
  <c r="R115" i="7"/>
  <c r="U117" i="7" s="1"/>
  <c r="V205" i="7"/>
  <c r="U248" i="7"/>
  <c r="V52" i="7"/>
  <c r="R16" i="7"/>
  <c r="U18" i="7" s="1"/>
  <c r="U17" i="7"/>
  <c r="V148" i="7"/>
  <c r="R397" i="7"/>
  <c r="V367" i="7"/>
  <c r="V319" i="7"/>
  <c r="V139" i="7"/>
  <c r="V223" i="7"/>
  <c r="R343" i="7"/>
  <c r="V187" i="7"/>
  <c r="V31" i="7"/>
  <c r="V154" i="7"/>
  <c r="V97" i="7"/>
  <c r="V247" i="7"/>
  <c r="U99" i="7"/>
  <c r="V34" i="7"/>
  <c r="U326" i="7"/>
  <c r="U83" i="7"/>
  <c r="V337" i="7"/>
  <c r="V339" i="7"/>
  <c r="R244" i="7"/>
  <c r="U246" i="7" s="1"/>
  <c r="V316" i="7"/>
  <c r="U169" i="7"/>
  <c r="V55" i="7"/>
  <c r="V385" i="7"/>
  <c r="V387" i="7"/>
  <c r="R427" i="7"/>
  <c r="U427" i="7"/>
  <c r="R226" i="7"/>
  <c r="U227" i="7" s="1"/>
  <c r="U318" i="7"/>
  <c r="V415" i="7"/>
  <c r="V376" i="7"/>
  <c r="R436" i="7"/>
  <c r="V301" i="7"/>
  <c r="R28" i="7"/>
  <c r="U30" i="7" s="1"/>
  <c r="V169" i="7"/>
  <c r="V43" i="7"/>
  <c r="V429" i="7"/>
  <c r="V124" i="7"/>
  <c r="V241" i="7"/>
  <c r="V91" i="7"/>
  <c r="V82" i="7"/>
  <c r="U139" i="7"/>
  <c r="V304" i="7"/>
  <c r="V364" i="7"/>
  <c r="U366" i="7"/>
  <c r="U413" i="7"/>
  <c r="V349" i="7"/>
  <c r="V157" i="7"/>
  <c r="V256" i="7"/>
  <c r="R19" i="7"/>
  <c r="R106" i="7"/>
  <c r="U364" i="7"/>
  <c r="U414" i="7"/>
  <c r="V361" i="7"/>
  <c r="R289" i="7"/>
  <c r="U291" i="7" s="1"/>
  <c r="V166" i="7"/>
  <c r="R358" i="7"/>
  <c r="V412" i="7"/>
  <c r="R271" i="7"/>
  <c r="R406" i="7"/>
  <c r="V253" i="7"/>
  <c r="V382" i="7"/>
  <c r="V94" i="7"/>
  <c r="R259" i="7"/>
  <c r="R76" i="7"/>
  <c r="V310" i="7"/>
  <c r="U310" i="7"/>
  <c r="R190" i="7"/>
  <c r="V313" i="7"/>
  <c r="V13" i="7"/>
  <c r="V445" i="7"/>
  <c r="V175" i="7"/>
  <c r="R268" i="7"/>
  <c r="U269" i="7"/>
  <c r="U214" i="7"/>
  <c r="U363" i="7"/>
  <c r="U122" i="7"/>
  <c r="U13" i="7"/>
  <c r="U14" i="7"/>
  <c r="U94" i="7"/>
  <c r="U367" i="7"/>
  <c r="U254" i="7"/>
  <c r="U52" i="7"/>
  <c r="U322" i="7"/>
  <c r="U179" i="7"/>
  <c r="U421" i="7"/>
  <c r="U276" i="7"/>
  <c r="V219" i="7"/>
  <c r="U181" i="7"/>
  <c r="V110" i="7"/>
  <c r="V182" i="7"/>
  <c r="U163" i="7"/>
  <c r="U165" i="7"/>
  <c r="U73" i="7"/>
  <c r="U380" i="7"/>
  <c r="V374" i="7"/>
  <c r="U211" i="7"/>
  <c r="U213" i="7"/>
  <c r="V405" i="7"/>
  <c r="U48" i="7"/>
  <c r="U47" i="7"/>
  <c r="V435" i="7"/>
  <c r="U391" i="7"/>
  <c r="U294" i="7"/>
  <c r="V431" i="7"/>
  <c r="V35" i="7"/>
  <c r="U71" i="7"/>
  <c r="V389" i="7"/>
  <c r="V99" i="7"/>
  <c r="U193" i="7"/>
  <c r="U194" i="7"/>
  <c r="V206" i="7"/>
  <c r="V134" i="7"/>
  <c r="V420" i="7"/>
  <c r="V417" i="7"/>
  <c r="V171" i="7"/>
  <c r="V189" i="7"/>
  <c r="U429" i="7"/>
  <c r="U428" i="7"/>
  <c r="V83" i="7"/>
  <c r="U20" i="7"/>
  <c r="U270" i="7"/>
  <c r="U290" i="7"/>
  <c r="W290" i="7" s="1"/>
  <c r="U78" i="7"/>
  <c r="U21" i="7"/>
  <c r="U268" i="7"/>
  <c r="P448" i="7"/>
  <c r="V10" i="7"/>
  <c r="R10" i="7"/>
  <c r="U11" i="7" s="1"/>
  <c r="P449" i="7"/>
  <c r="P450" i="7"/>
  <c r="Q449" i="7"/>
  <c r="U48" i="9" l="1"/>
  <c r="U46" i="9"/>
  <c r="T47" i="9"/>
  <c r="V46" i="9"/>
  <c r="V48" i="9" s="1"/>
  <c r="W111" i="7"/>
  <c r="U252" i="7"/>
  <c r="U207" i="7"/>
  <c r="T188" i="7"/>
  <c r="V188" i="7" s="1"/>
  <c r="T119" i="7"/>
  <c r="V119" i="7" s="1"/>
  <c r="W119" i="7" s="1"/>
  <c r="T33" i="7"/>
  <c r="V33" i="7" s="1"/>
  <c r="T57" i="7"/>
  <c r="V57" i="7" s="1"/>
  <c r="T102" i="7"/>
  <c r="V102" i="7" s="1"/>
  <c r="W102" i="7" s="1"/>
  <c r="T273" i="7"/>
  <c r="V273" i="7" s="1"/>
  <c r="T297" i="7"/>
  <c r="V297" i="7" s="1"/>
  <c r="W297" i="7" s="1"/>
  <c r="T321" i="7"/>
  <c r="V321" i="7" s="1"/>
  <c r="U388" i="7"/>
  <c r="U231" i="7"/>
  <c r="T183" i="7"/>
  <c r="V183" i="7" s="1"/>
  <c r="T105" i="7"/>
  <c r="V105" i="7" s="1"/>
  <c r="T129" i="7"/>
  <c r="V129" i="7" s="1"/>
  <c r="T369" i="7"/>
  <c r="V369" i="7" s="1"/>
  <c r="W369" i="7" s="1"/>
  <c r="T393" i="7"/>
  <c r="V393" i="7" s="1"/>
  <c r="W71" i="7"/>
  <c r="U311" i="7"/>
  <c r="T111" i="7"/>
  <c r="V111" i="7" s="1"/>
  <c r="T153" i="7"/>
  <c r="V153" i="7" s="1"/>
  <c r="T215" i="7"/>
  <c r="V215" i="7" s="1"/>
  <c r="U260" i="7"/>
  <c r="U327" i="7"/>
  <c r="T177" i="7"/>
  <c r="V177" i="7" s="1"/>
  <c r="T23" i="7"/>
  <c r="V23" i="7" s="1"/>
  <c r="T47" i="7"/>
  <c r="V47" i="7" s="1"/>
  <c r="T71" i="7"/>
  <c r="V71" i="7" s="1"/>
  <c r="T95" i="7"/>
  <c r="V95" i="7" s="1"/>
  <c r="T116" i="7"/>
  <c r="V116" i="7" s="1"/>
  <c r="T225" i="7"/>
  <c r="V225" i="7" s="1"/>
  <c r="T263" i="7"/>
  <c r="V263" i="7" s="1"/>
  <c r="T287" i="7"/>
  <c r="V287" i="7" s="1"/>
  <c r="T311" i="7"/>
  <c r="V311" i="7" s="1"/>
  <c r="T335" i="7"/>
  <c r="V335" i="7" s="1"/>
  <c r="W335" i="7" s="1"/>
  <c r="W374" i="7"/>
  <c r="U199" i="7"/>
  <c r="U191" i="7"/>
  <c r="W413" i="7"/>
  <c r="U335" i="7"/>
  <c r="U143" i="7"/>
  <c r="T359" i="7"/>
  <c r="V359" i="7" s="1"/>
  <c r="T383" i="7"/>
  <c r="V383" i="7" s="1"/>
  <c r="T407" i="7"/>
  <c r="V407" i="7" s="1"/>
  <c r="T426" i="7"/>
  <c r="V426" i="7" s="1"/>
  <c r="W429" i="7"/>
  <c r="V162" i="7"/>
  <c r="W47" i="7"/>
  <c r="T74" i="7"/>
  <c r="V74" i="7" s="1"/>
  <c r="T218" i="7"/>
  <c r="V218" i="7" s="1"/>
  <c r="T282" i="7"/>
  <c r="V282" i="7" s="1"/>
  <c r="T338" i="7"/>
  <c r="V338" i="7" s="1"/>
  <c r="T440" i="7"/>
  <c r="V440" i="7" s="1"/>
  <c r="W428" i="7"/>
  <c r="T69" i="7"/>
  <c r="V69" i="7" s="1"/>
  <c r="U113" i="7"/>
  <c r="T36" i="7"/>
  <c r="V36" i="7" s="1"/>
  <c r="T242" i="7"/>
  <c r="V242" i="7" s="1"/>
  <c r="T179" i="7"/>
  <c r="V179" i="7" s="1"/>
  <c r="T180" i="7"/>
  <c r="V180" i="7" s="1"/>
  <c r="T92" i="7"/>
  <c r="V92" i="7" s="1"/>
  <c r="T93" i="7"/>
  <c r="V93" i="7" s="1"/>
  <c r="T221" i="7"/>
  <c r="V221" i="7" s="1"/>
  <c r="W221" i="7" s="1"/>
  <c r="T222" i="7"/>
  <c r="V222" i="7" s="1"/>
  <c r="T260" i="7"/>
  <c r="V260" i="7" s="1"/>
  <c r="T261" i="7"/>
  <c r="V261" i="7" s="1"/>
  <c r="T332" i="7"/>
  <c r="V332" i="7" s="1"/>
  <c r="T333" i="7"/>
  <c r="V333" i="7" s="1"/>
  <c r="W333" i="7" s="1"/>
  <c r="T401" i="7"/>
  <c r="V401" i="7" s="1"/>
  <c r="T402" i="7"/>
  <c r="V402" i="7" s="1"/>
  <c r="W171" i="7"/>
  <c r="U331" i="7"/>
  <c r="T251" i="7"/>
  <c r="V251" i="7" s="1"/>
  <c r="T356" i="7"/>
  <c r="V356" i="7" s="1"/>
  <c r="T357" i="7"/>
  <c r="V357" i="7" s="1"/>
  <c r="W357" i="7" s="1"/>
  <c r="T380" i="7"/>
  <c r="V380" i="7" s="1"/>
  <c r="W380" i="7" s="1"/>
  <c r="T381" i="7"/>
  <c r="V381" i="7" s="1"/>
  <c r="W381" i="7" s="1"/>
  <c r="T98" i="7"/>
  <c r="V98" i="7" s="1"/>
  <c r="U98" i="7"/>
  <c r="T362" i="7"/>
  <c r="V362" i="7" s="1"/>
  <c r="T44" i="7"/>
  <c r="V44" i="7" s="1"/>
  <c r="W44" i="7" s="1"/>
  <c r="T45" i="7"/>
  <c r="V45" i="7" s="1"/>
  <c r="T138" i="7"/>
  <c r="V138" i="7" s="1"/>
  <c r="T137" i="7"/>
  <c r="V137" i="7" s="1"/>
  <c r="T308" i="7"/>
  <c r="V308" i="7" s="1"/>
  <c r="W308" i="7" s="1"/>
  <c r="T309" i="7"/>
  <c r="V309" i="7" s="1"/>
  <c r="W389" i="7"/>
  <c r="U220" i="7"/>
  <c r="U67" i="7"/>
  <c r="T140" i="7"/>
  <c r="V140" i="7" s="1"/>
  <c r="W140" i="7" s="1"/>
  <c r="T141" i="7"/>
  <c r="V141" i="7" s="1"/>
  <c r="W141" i="7" s="1"/>
  <c r="T245" i="7"/>
  <c r="V245" i="7" s="1"/>
  <c r="T246" i="7"/>
  <c r="V246" i="7" s="1"/>
  <c r="T275" i="7"/>
  <c r="V275" i="7" s="1"/>
  <c r="T276" i="7"/>
  <c r="V276" i="7" s="1"/>
  <c r="W276" i="7" s="1"/>
  <c r="T306" i="7"/>
  <c r="V306" i="7" s="1"/>
  <c r="T386" i="7"/>
  <c r="V386" i="7" s="1"/>
  <c r="T20" i="7"/>
  <c r="V20" i="7" s="1"/>
  <c r="W20" i="7" s="1"/>
  <c r="T29" i="7"/>
  <c r="V29" i="7" s="1"/>
  <c r="T30" i="7"/>
  <c r="V30" i="7" s="1"/>
  <c r="T53" i="7"/>
  <c r="V53" i="7" s="1"/>
  <c r="W53" i="7" s="1"/>
  <c r="T54" i="7"/>
  <c r="V54" i="7" s="1"/>
  <c r="T77" i="7"/>
  <c r="V77" i="7" s="1"/>
  <c r="T78" i="7"/>
  <c r="V78" i="7" s="1"/>
  <c r="W78" i="7" s="1"/>
  <c r="U229" i="7"/>
  <c r="T231" i="7"/>
  <c r="V231" i="7" s="1"/>
  <c r="W231" i="7" s="1"/>
  <c r="T269" i="7"/>
  <c r="V269" i="7" s="1"/>
  <c r="T270" i="7"/>
  <c r="V270" i="7" s="1"/>
  <c r="W270" i="7" s="1"/>
  <c r="T293" i="7"/>
  <c r="V293" i="7" s="1"/>
  <c r="T294" i="7"/>
  <c r="V294" i="7" s="1"/>
  <c r="W294" i="7" s="1"/>
  <c r="U316" i="7"/>
  <c r="T317" i="7"/>
  <c r="V317" i="7" s="1"/>
  <c r="T318" i="7"/>
  <c r="V318" i="7" s="1"/>
  <c r="W318" i="7" s="1"/>
  <c r="T341" i="7"/>
  <c r="V341" i="7" s="1"/>
  <c r="T342" i="7"/>
  <c r="V342" i="7" s="1"/>
  <c r="T410" i="7"/>
  <c r="V410" i="7" s="1"/>
  <c r="W410" i="7" s="1"/>
  <c r="T411" i="7"/>
  <c r="V411" i="7" s="1"/>
  <c r="W411" i="7" s="1"/>
  <c r="T59" i="7"/>
  <c r="V59" i="7" s="1"/>
  <c r="T60" i="7"/>
  <c r="V60" i="7" s="1"/>
  <c r="T170" i="7"/>
  <c r="V170" i="7" s="1"/>
  <c r="U170" i="7"/>
  <c r="T203" i="7"/>
  <c r="V203" i="7" s="1"/>
  <c r="T204" i="7"/>
  <c r="V204" i="7" s="1"/>
  <c r="U338" i="7"/>
  <c r="W338" i="7" s="1"/>
  <c r="T125" i="7"/>
  <c r="V125" i="7" s="1"/>
  <c r="T126" i="7"/>
  <c r="V126" i="7" s="1"/>
  <c r="T164" i="7"/>
  <c r="V164" i="7" s="1"/>
  <c r="W164" i="7" s="1"/>
  <c r="T165" i="7"/>
  <c r="V165" i="7" s="1"/>
  <c r="W165" i="7" s="1"/>
  <c r="U247" i="7"/>
  <c r="T249" i="7"/>
  <c r="V249" i="7" s="1"/>
  <c r="W321" i="7"/>
  <c r="T365" i="7"/>
  <c r="V365" i="7" s="1"/>
  <c r="W365" i="7" s="1"/>
  <c r="T366" i="7"/>
  <c r="V366" i="7" s="1"/>
  <c r="W366" i="7" s="1"/>
  <c r="T81" i="7"/>
  <c r="V81" i="7" s="1"/>
  <c r="T354" i="7"/>
  <c r="V354" i="7" s="1"/>
  <c r="T159" i="7"/>
  <c r="V159" i="7" s="1"/>
  <c r="T150" i="7"/>
  <c r="V150" i="7" s="1"/>
  <c r="T149" i="7"/>
  <c r="V149" i="7" s="1"/>
  <c r="U148" i="7"/>
  <c r="T167" i="7"/>
  <c r="V167" i="7" s="1"/>
  <c r="W167" i="7" s="1"/>
  <c r="T168" i="7"/>
  <c r="V168" i="7" s="1"/>
  <c r="T192" i="7"/>
  <c r="V192" i="7" s="1"/>
  <c r="T191" i="7"/>
  <c r="V191" i="7" s="1"/>
  <c r="W191" i="7" s="1"/>
  <c r="T212" i="7"/>
  <c r="V212" i="7" s="1"/>
  <c r="W212" i="7" s="1"/>
  <c r="T213" i="7"/>
  <c r="V213" i="7" s="1"/>
  <c r="W213" i="7" s="1"/>
  <c r="T236" i="7"/>
  <c r="V236" i="7" s="1"/>
  <c r="W236" i="7" s="1"/>
  <c r="T237" i="7"/>
  <c r="V237" i="7" s="1"/>
  <c r="W237" i="7" s="1"/>
  <c r="T194" i="7"/>
  <c r="V194" i="7" s="1"/>
  <c r="W194" i="7" s="1"/>
  <c r="T323" i="7"/>
  <c r="V323" i="7" s="1"/>
  <c r="T324" i="7"/>
  <c r="V324" i="7" s="1"/>
  <c r="W324" i="7" s="1"/>
  <c r="T378" i="7"/>
  <c r="V378" i="7" s="1"/>
  <c r="W390" i="7"/>
  <c r="T14" i="7"/>
  <c r="V14" i="7" s="1"/>
  <c r="T15" i="7"/>
  <c r="V15" i="7" s="1"/>
  <c r="W15" i="7" s="1"/>
  <c r="T39" i="7"/>
  <c r="V39" i="7" s="1"/>
  <c r="T38" i="7"/>
  <c r="V38" i="7" s="1"/>
  <c r="T62" i="7"/>
  <c r="V62" i="7" s="1"/>
  <c r="T63" i="7"/>
  <c r="V63" i="7" s="1"/>
  <c r="T86" i="7"/>
  <c r="V86" i="7" s="1"/>
  <c r="T87" i="7"/>
  <c r="V87" i="7" s="1"/>
  <c r="T255" i="7"/>
  <c r="V255" i="7" s="1"/>
  <c r="W255" i="7" s="1"/>
  <c r="U253" i="7"/>
  <c r="T254" i="7"/>
  <c r="V254" i="7" s="1"/>
  <c r="W254" i="7" s="1"/>
  <c r="T278" i="7"/>
  <c r="V278" i="7" s="1"/>
  <c r="T279" i="7"/>
  <c r="V279" i="7" s="1"/>
  <c r="T302" i="7"/>
  <c r="V302" i="7" s="1"/>
  <c r="T303" i="7"/>
  <c r="V303" i="7" s="1"/>
  <c r="U325" i="7"/>
  <c r="T326" i="7"/>
  <c r="V326" i="7" s="1"/>
  <c r="W326" i="7" s="1"/>
  <c r="T327" i="7"/>
  <c r="V327" i="7" s="1"/>
  <c r="W327" i="7" s="1"/>
  <c r="T350" i="7"/>
  <c r="V350" i="7" s="1"/>
  <c r="T351" i="7"/>
  <c r="V351" i="7" s="1"/>
  <c r="T395" i="7"/>
  <c r="V395" i="7" s="1"/>
  <c r="T396" i="7"/>
  <c r="V396" i="7" s="1"/>
  <c r="W396" i="7" s="1"/>
  <c r="T227" i="7"/>
  <c r="V227" i="7" s="1"/>
  <c r="W227" i="7" s="1"/>
  <c r="T228" i="7"/>
  <c r="V228" i="7" s="1"/>
  <c r="T347" i="7"/>
  <c r="V347" i="7" s="1"/>
  <c r="T348" i="7"/>
  <c r="V348" i="7" s="1"/>
  <c r="W30" i="7"/>
  <c r="W431" i="7"/>
  <c r="T285" i="7"/>
  <c r="V285" i="7" s="1"/>
  <c r="W285" i="7" s="1"/>
  <c r="T68" i="7"/>
  <c r="V68" i="7" s="1"/>
  <c r="W68" i="7" s="1"/>
  <c r="T173" i="7"/>
  <c r="V173" i="7" s="1"/>
  <c r="W173" i="7" s="1"/>
  <c r="T174" i="7"/>
  <c r="V174" i="7" s="1"/>
  <c r="W174" i="7" s="1"/>
  <c r="U172" i="7"/>
  <c r="T197" i="7"/>
  <c r="V197" i="7" s="1"/>
  <c r="W197" i="7" s="1"/>
  <c r="U196" i="7"/>
  <c r="T198" i="7"/>
  <c r="V198" i="7" s="1"/>
  <c r="W198" i="7" s="1"/>
  <c r="U373" i="7"/>
  <c r="T375" i="7"/>
  <c r="V375" i="7" s="1"/>
  <c r="T398" i="7"/>
  <c r="V398" i="7" s="1"/>
  <c r="T399" i="7"/>
  <c r="V399" i="7" s="1"/>
  <c r="T107" i="7"/>
  <c r="V107" i="7" s="1"/>
  <c r="T108" i="7"/>
  <c r="V108" i="7" s="1"/>
  <c r="T156" i="7"/>
  <c r="V156" i="7" s="1"/>
  <c r="T155" i="7"/>
  <c r="V155" i="7" s="1"/>
  <c r="T314" i="7"/>
  <c r="V314" i="7" s="1"/>
  <c r="T371" i="7"/>
  <c r="V371" i="7" s="1"/>
  <c r="T372" i="7"/>
  <c r="V372" i="7" s="1"/>
  <c r="U19" i="7"/>
  <c r="W252" i="7"/>
  <c r="W287" i="7"/>
  <c r="T24" i="7"/>
  <c r="V24" i="7" s="1"/>
  <c r="T32" i="7"/>
  <c r="V32" i="7" s="1"/>
  <c r="T48" i="7"/>
  <c r="V48" i="7" s="1"/>
  <c r="W48" i="7" s="1"/>
  <c r="T56" i="7"/>
  <c r="V56" i="7" s="1"/>
  <c r="T72" i="7"/>
  <c r="V72" i="7" s="1"/>
  <c r="T80" i="7"/>
  <c r="V80" i="7" s="1"/>
  <c r="T96" i="7"/>
  <c r="V96" i="7" s="1"/>
  <c r="W96" i="7" s="1"/>
  <c r="T104" i="7"/>
  <c r="V104" i="7" s="1"/>
  <c r="T120" i="7"/>
  <c r="V120" i="7" s="1"/>
  <c r="T128" i="7"/>
  <c r="V128" i="7" s="1"/>
  <c r="T144" i="7"/>
  <c r="V144" i="7" s="1"/>
  <c r="T152" i="7"/>
  <c r="V152" i="7" s="1"/>
  <c r="T176" i="7"/>
  <c r="V176" i="7" s="1"/>
  <c r="T200" i="7"/>
  <c r="V200" i="7" s="1"/>
  <c r="T224" i="7"/>
  <c r="V224" i="7" s="1"/>
  <c r="T240" i="7"/>
  <c r="V240" i="7" s="1"/>
  <c r="T248" i="7"/>
  <c r="V248" i="7" s="1"/>
  <c r="W248" i="7" s="1"/>
  <c r="T264" i="7"/>
  <c r="V264" i="7" s="1"/>
  <c r="T272" i="7"/>
  <c r="V272" i="7" s="1"/>
  <c r="T296" i="7"/>
  <c r="V296" i="7" s="1"/>
  <c r="T312" i="7"/>
  <c r="V312" i="7" s="1"/>
  <c r="T320" i="7"/>
  <c r="V320" i="7" s="1"/>
  <c r="T336" i="7"/>
  <c r="V336" i="7" s="1"/>
  <c r="T344" i="7"/>
  <c r="V344" i="7" s="1"/>
  <c r="T360" i="7"/>
  <c r="V360" i="7" s="1"/>
  <c r="T368" i="7"/>
  <c r="V368" i="7" s="1"/>
  <c r="T392" i="7"/>
  <c r="V392" i="7" s="1"/>
  <c r="T408" i="7"/>
  <c r="V408" i="7" s="1"/>
  <c r="W179" i="7"/>
  <c r="U406" i="7"/>
  <c r="W393" i="7"/>
  <c r="U286" i="7"/>
  <c r="W123" i="7"/>
  <c r="T12" i="7"/>
  <c r="V12" i="7" s="1"/>
  <c r="U76" i="7"/>
  <c r="U70" i="7"/>
  <c r="W201" i="7"/>
  <c r="W414" i="7"/>
  <c r="W260" i="7"/>
  <c r="U103" i="7"/>
  <c r="U85" i="7"/>
  <c r="W230" i="7"/>
  <c r="W341" i="7"/>
  <c r="U319" i="7"/>
  <c r="W207" i="7"/>
  <c r="W311" i="7"/>
  <c r="U241" i="7"/>
  <c r="U274" i="7"/>
  <c r="W291" i="7"/>
  <c r="W269" i="7"/>
  <c r="U312" i="7"/>
  <c r="W206" i="7"/>
  <c r="U440" i="7"/>
  <c r="W440" i="7" s="1"/>
  <c r="W332" i="7"/>
  <c r="W143" i="7"/>
  <c r="W278" i="7"/>
  <c r="W363" i="7"/>
  <c r="U272" i="7"/>
  <c r="W272" i="7" s="1"/>
  <c r="W83" i="7"/>
  <c r="U344" i="7"/>
  <c r="U224" i="7"/>
  <c r="W293" i="7"/>
  <c r="W434" i="7"/>
  <c r="W284" i="7"/>
  <c r="W339" i="7"/>
  <c r="W441" i="7"/>
  <c r="T114" i="7"/>
  <c r="V114" i="7" s="1"/>
  <c r="T90" i="7"/>
  <c r="V90" i="7" s="1"/>
  <c r="T66" i="7"/>
  <c r="V66" i="7" s="1"/>
  <c r="T42" i="7"/>
  <c r="V42" i="7" s="1"/>
  <c r="T18" i="7"/>
  <c r="V18" i="7" s="1"/>
  <c r="W18" i="7" s="1"/>
  <c r="W323" i="7"/>
  <c r="U128" i="7"/>
  <c r="W128" i="7" s="1"/>
  <c r="U296" i="7"/>
  <c r="W296" i="7" s="1"/>
  <c r="W386" i="7"/>
  <c r="W146" i="7"/>
  <c r="T17" i="7"/>
  <c r="W113" i="7"/>
  <c r="W419" i="7"/>
  <c r="W435" i="7"/>
  <c r="W182" i="7"/>
  <c r="W422" i="7"/>
  <c r="W101" i="7"/>
  <c r="T432" i="7"/>
  <c r="V432" i="7" s="1"/>
  <c r="W432" i="7" s="1"/>
  <c r="T384" i="7"/>
  <c r="V384" i="7" s="1"/>
  <c r="W384" i="7" s="1"/>
  <c r="T288" i="7"/>
  <c r="V288" i="7" s="1"/>
  <c r="W288" i="7" s="1"/>
  <c r="T234" i="7"/>
  <c r="V234" i="7" s="1"/>
  <c r="T210" i="7"/>
  <c r="V210" i="7" s="1"/>
  <c r="T186" i="7"/>
  <c r="V186" i="7" s="1"/>
  <c r="U400" i="7"/>
  <c r="W183" i="7"/>
  <c r="U416" i="7"/>
  <c r="W416" i="7" s="1"/>
  <c r="W117" i="7"/>
  <c r="W95" i="7"/>
  <c r="U360" i="7"/>
  <c r="W188" i="7"/>
  <c r="W110" i="7"/>
  <c r="W317" i="7"/>
  <c r="W246" i="7"/>
  <c r="W99" i="7"/>
  <c r="W225" i="7"/>
  <c r="W405" i="7"/>
  <c r="W158" i="7"/>
  <c r="W249" i="7"/>
  <c r="T258" i="7"/>
  <c r="V258" i="7" s="1"/>
  <c r="W21" i="7"/>
  <c r="U392" i="7"/>
  <c r="W392" i="7" s="1"/>
  <c r="W14" i="7"/>
  <c r="W195" i="7"/>
  <c r="W375" i="7"/>
  <c r="W404" i="7"/>
  <c r="W219" i="7"/>
  <c r="U216" i="7"/>
  <c r="W216" i="7" s="1"/>
  <c r="U192" i="7"/>
  <c r="W192" i="7" s="1"/>
  <c r="U77" i="7"/>
  <c r="W77" i="7" s="1"/>
  <c r="U273" i="7"/>
  <c r="W273" i="7" s="1"/>
  <c r="U116" i="7"/>
  <c r="W116" i="7" s="1"/>
  <c r="U379" i="7"/>
  <c r="U337" i="7"/>
  <c r="U157" i="7"/>
  <c r="U283" i="7"/>
  <c r="U87" i="7"/>
  <c r="W87" i="7" s="1"/>
  <c r="U342" i="7"/>
  <c r="W342" i="7" s="1"/>
  <c r="U261" i="7"/>
  <c r="W261" i="7" s="1"/>
  <c r="U358" i="7"/>
  <c r="U271" i="7"/>
  <c r="U72" i="7"/>
  <c r="W72" i="7" s="1"/>
  <c r="U423" i="7"/>
  <c r="W423" i="7" s="1"/>
  <c r="U215" i="7"/>
  <c r="W215" i="7" s="1"/>
  <c r="U439" i="7"/>
  <c r="U259" i="7"/>
  <c r="U289" i="7"/>
  <c r="U115" i="7"/>
  <c r="U275" i="7"/>
  <c r="U387" i="7"/>
  <c r="W387" i="7" s="1"/>
  <c r="U120" i="7"/>
  <c r="U127" i="7"/>
  <c r="U243" i="7"/>
  <c r="W243" i="7" s="1"/>
  <c r="U362" i="7"/>
  <c r="W362" i="7" s="1"/>
  <c r="U129" i="7"/>
  <c r="W129" i="7" s="1"/>
  <c r="U385" i="7"/>
  <c r="U292" i="7"/>
  <c r="U159" i="7"/>
  <c r="W159" i="7" s="1"/>
  <c r="U245" i="7"/>
  <c r="W245" i="7" s="1"/>
  <c r="U320" i="7"/>
  <c r="U336" i="7"/>
  <c r="U69" i="7"/>
  <c r="U200" i="7"/>
  <c r="W200" i="7" s="1"/>
  <c r="U222" i="7"/>
  <c r="U144" i="7"/>
  <c r="W144" i="7" s="1"/>
  <c r="U190" i="7"/>
  <c r="U359" i="7"/>
  <c r="U279" i="7"/>
  <c r="U43" i="7"/>
  <c r="U45" i="7"/>
  <c r="W45" i="7" s="1"/>
  <c r="U28" i="7"/>
  <c r="U29" i="7"/>
  <c r="W29" i="7" s="1"/>
  <c r="U138" i="7"/>
  <c r="W138" i="7" s="1"/>
  <c r="U137" i="7"/>
  <c r="W137" i="7" s="1"/>
  <c r="U136" i="7"/>
  <c r="U160" i="7"/>
  <c r="U162" i="7"/>
  <c r="U161" i="7"/>
  <c r="W161" i="7" s="1"/>
  <c r="U209" i="7"/>
  <c r="W209" i="7" s="1"/>
  <c r="U210" i="7"/>
  <c r="U208" i="7"/>
  <c r="U258" i="7"/>
  <c r="U256" i="7"/>
  <c r="U257" i="7"/>
  <c r="W257" i="7" s="1"/>
  <c r="U282" i="7"/>
  <c r="W282" i="7" s="1"/>
  <c r="U281" i="7"/>
  <c r="W281" i="7" s="1"/>
  <c r="U280" i="7"/>
  <c r="U354" i="7"/>
  <c r="U353" i="7"/>
  <c r="W353" i="7" s="1"/>
  <c r="U352" i="7"/>
  <c r="U107" i="7"/>
  <c r="U106" i="7"/>
  <c r="U437" i="7"/>
  <c r="W437" i="7" s="1"/>
  <c r="U436" i="7"/>
  <c r="U399" i="7"/>
  <c r="W399" i="7" s="1"/>
  <c r="U397" i="7"/>
  <c r="U233" i="7"/>
  <c r="W233" i="7" s="1"/>
  <c r="U234" i="7"/>
  <c r="U232" i="7"/>
  <c r="U51" i="7"/>
  <c r="W51" i="7" s="1"/>
  <c r="U50" i="7"/>
  <c r="W50" i="7" s="1"/>
  <c r="U130" i="7"/>
  <c r="U131" i="7"/>
  <c r="W131" i="7" s="1"/>
  <c r="U175" i="7"/>
  <c r="U176" i="7"/>
  <c r="W176" i="7" s="1"/>
  <c r="U177" i="7"/>
  <c r="W177" i="7" s="1"/>
  <c r="U376" i="7"/>
  <c r="U377" i="7"/>
  <c r="W377" i="7" s="1"/>
  <c r="U266" i="7"/>
  <c r="W266" i="7" s="1"/>
  <c r="U265" i="7"/>
  <c r="U40" i="7"/>
  <c r="U42" i="7"/>
  <c r="U41" i="7"/>
  <c r="W41" i="7" s="1"/>
  <c r="U64" i="7"/>
  <c r="U66" i="7"/>
  <c r="U65" i="7"/>
  <c r="W65" i="7" s="1"/>
  <c r="U89" i="7"/>
  <c r="W89" i="7" s="1"/>
  <c r="U90" i="7"/>
  <c r="W90" i="7" s="1"/>
  <c r="U185" i="7"/>
  <c r="W185" i="7" s="1"/>
  <c r="U184" i="7"/>
  <c r="U305" i="7"/>
  <c r="W305" i="7" s="1"/>
  <c r="U306" i="7"/>
  <c r="W306" i="7" s="1"/>
  <c r="U330" i="7"/>
  <c r="W330" i="7" s="1"/>
  <c r="U329" i="7"/>
  <c r="W329" i="7" s="1"/>
  <c r="U328" i="7"/>
  <c r="U114" i="7"/>
  <c r="U132" i="7"/>
  <c r="W132" i="7" s="1"/>
  <c r="U121" i="7"/>
  <c r="U62" i="7"/>
  <c r="U61" i="7"/>
  <c r="U371" i="7"/>
  <c r="U370" i="7"/>
  <c r="U135" i="7"/>
  <c r="W135" i="7" s="1"/>
  <c r="U133" i="7"/>
  <c r="U348" i="7"/>
  <c r="W348" i="7" s="1"/>
  <c r="U346" i="7"/>
  <c r="U347" i="7"/>
  <c r="W347" i="7" s="1"/>
  <c r="U34" i="7"/>
  <c r="U35" i="7"/>
  <c r="W35" i="7" s="1"/>
  <c r="U36" i="7"/>
  <c r="W36" i="7" s="1"/>
  <c r="U59" i="7"/>
  <c r="W59" i="7" s="1"/>
  <c r="U60" i="7"/>
  <c r="W60" i="7" s="1"/>
  <c r="U58" i="7"/>
  <c r="U82" i="7"/>
  <c r="U84" i="7"/>
  <c r="W84" i="7" s="1"/>
  <c r="U154" i="7"/>
  <c r="U156" i="7"/>
  <c r="U155" i="7"/>
  <c r="U178" i="7"/>
  <c r="U180" i="7"/>
  <c r="W180" i="7" s="1"/>
  <c r="U203" i="7"/>
  <c r="W203" i="7" s="1"/>
  <c r="U202" i="7"/>
  <c r="U204" i="7"/>
  <c r="W204" i="7" s="1"/>
  <c r="U250" i="7"/>
  <c r="U251" i="7"/>
  <c r="U299" i="7"/>
  <c r="W299" i="7" s="1"/>
  <c r="U298" i="7"/>
  <c r="U300" i="7"/>
  <c r="W300" i="7" s="1"/>
  <c r="U395" i="7"/>
  <c r="W395" i="7" s="1"/>
  <c r="U394" i="7"/>
  <c r="U420" i="7"/>
  <c r="W420" i="7" s="1"/>
  <c r="U418" i="7"/>
  <c r="U313" i="7"/>
  <c r="U314" i="7"/>
  <c r="U315" i="7"/>
  <c r="W315" i="7" s="1"/>
  <c r="U31" i="7"/>
  <c r="U33" i="7"/>
  <c r="W33" i="7" s="1"/>
  <c r="U32" i="7"/>
  <c r="U351" i="7"/>
  <c r="W351" i="7" s="1"/>
  <c r="U349" i="7"/>
  <c r="U350" i="7"/>
  <c r="U92" i="7"/>
  <c r="W92" i="7" s="1"/>
  <c r="U91" i="7"/>
  <c r="U262" i="7"/>
  <c r="U264" i="7"/>
  <c r="W264" i="7" s="1"/>
  <c r="U263" i="7"/>
  <c r="W263" i="7" s="1"/>
  <c r="U226" i="7"/>
  <c r="U228" i="7"/>
  <c r="W228" i="7" s="1"/>
  <c r="U240" i="7"/>
  <c r="U238" i="7"/>
  <c r="U239" i="7"/>
  <c r="W239" i="7" s="1"/>
  <c r="U104" i="7"/>
  <c r="U105" i="7"/>
  <c r="W105" i="7" s="1"/>
  <c r="U39" i="7"/>
  <c r="U38" i="7"/>
  <c r="W38" i="7" s="1"/>
  <c r="U37" i="7"/>
  <c r="U267" i="7"/>
  <c r="W267" i="7" s="1"/>
  <c r="U383" i="7"/>
  <c r="W383" i="7" s="1"/>
  <c r="U382" i="7"/>
  <c r="U153" i="7"/>
  <c r="W153" i="7" s="1"/>
  <c r="U151" i="7"/>
  <c r="U152" i="7"/>
  <c r="U189" i="7"/>
  <c r="W189" i="7" s="1"/>
  <c r="U187" i="7"/>
  <c r="U49" i="7"/>
  <c r="U301" i="7"/>
  <c r="U303" i="7"/>
  <c r="W303" i="7" s="1"/>
  <c r="U302" i="7"/>
  <c r="W302" i="7" s="1"/>
  <c r="U56" i="7"/>
  <c r="W56" i="7" s="1"/>
  <c r="U57" i="7"/>
  <c r="W57" i="7" s="1"/>
  <c r="U55" i="7"/>
  <c r="U81" i="7"/>
  <c r="W81" i="7" s="1"/>
  <c r="U80" i="7"/>
  <c r="U79" i="7"/>
  <c r="U424" i="7"/>
  <c r="U426" i="7"/>
  <c r="W426" i="7" s="1"/>
  <c r="U425" i="7"/>
  <c r="W425" i="7" s="1"/>
  <c r="U112" i="7"/>
  <c r="U378" i="7"/>
  <c r="U63" i="7"/>
  <c r="U295" i="7"/>
  <c r="U343" i="7"/>
  <c r="U345" i="7"/>
  <c r="W345" i="7" s="1"/>
  <c r="U24" i="7"/>
  <c r="U22" i="7"/>
  <c r="U23" i="7"/>
  <c r="W23" i="7" s="1"/>
  <c r="U168" i="7"/>
  <c r="W168" i="7" s="1"/>
  <c r="U166" i="7"/>
  <c r="U218" i="7"/>
  <c r="U217" i="7"/>
  <c r="U126" i="7"/>
  <c r="W126" i="7" s="1"/>
  <c r="U124" i="7"/>
  <c r="U125" i="7"/>
  <c r="W125" i="7" s="1"/>
  <c r="U356" i="7"/>
  <c r="U355" i="7"/>
  <c r="U408" i="7"/>
  <c r="W408" i="7" s="1"/>
  <c r="U407" i="7"/>
  <c r="W407" i="7" s="1"/>
  <c r="U186" i="7"/>
  <c r="U398" i="7"/>
  <c r="W398" i="7" s="1"/>
  <c r="U372" i="7"/>
  <c r="W372" i="7" s="1"/>
  <c r="U304" i="7"/>
  <c r="U134" i="7"/>
  <c r="W134" i="7" s="1"/>
  <c r="U444" i="7"/>
  <c r="W444" i="7" s="1"/>
  <c r="U443" i="7"/>
  <c r="W443" i="7" s="1"/>
  <c r="U150" i="7"/>
  <c r="U149" i="7"/>
  <c r="W149" i="7" s="1"/>
  <c r="U446" i="7"/>
  <c r="W446" i="7" s="1"/>
  <c r="U447" i="7"/>
  <c r="W447" i="7" s="1"/>
  <c r="U445" i="7"/>
  <c r="U401" i="7"/>
  <c r="W401" i="7" s="1"/>
  <c r="U402" i="7"/>
  <c r="W402" i="7" s="1"/>
  <c r="U307" i="7"/>
  <c r="U88" i="7"/>
  <c r="U368" i="7"/>
  <c r="W368" i="7" s="1"/>
  <c r="U108" i="7"/>
  <c r="U438" i="7"/>
  <c r="W438" i="7" s="1"/>
  <c r="U93" i="7"/>
  <c r="W93" i="7" s="1"/>
  <c r="U309" i="7"/>
  <c r="W309" i="7" s="1"/>
  <c r="U74" i="7"/>
  <c r="W74" i="7" s="1"/>
  <c r="U75" i="7"/>
  <c r="W75" i="7" s="1"/>
  <c r="U25" i="7"/>
  <c r="U26" i="7"/>
  <c r="W26" i="7" s="1"/>
  <c r="U27" i="7"/>
  <c r="W27" i="7" s="1"/>
  <c r="U417" i="7"/>
  <c r="W417" i="7" s="1"/>
  <c r="U415" i="7"/>
  <c r="U86" i="7"/>
  <c r="U340" i="7"/>
  <c r="U242" i="7"/>
  <c r="W242" i="7" s="1"/>
  <c r="U142" i="7"/>
  <c r="U277" i="7"/>
  <c r="U54" i="7"/>
  <c r="W54" i="7" s="1"/>
  <c r="U16" i="7"/>
  <c r="Q448" i="7"/>
  <c r="Q450" i="7" s="1"/>
  <c r="U12" i="7"/>
  <c r="U10" i="7"/>
  <c r="R448" i="7"/>
  <c r="V47" i="9" l="1"/>
  <c r="W150" i="7"/>
  <c r="W218" i="7"/>
  <c r="W80" i="7"/>
  <c r="W251" i="7"/>
  <c r="W371" i="7"/>
  <c r="W107" i="7"/>
  <c r="W359" i="7"/>
  <c r="W336" i="7"/>
  <c r="W24" i="7"/>
  <c r="W104" i="7"/>
  <c r="W69" i="7"/>
  <c r="W224" i="7"/>
  <c r="W162" i="7"/>
  <c r="W108" i="7"/>
  <c r="W360" i="7"/>
  <c r="W240" i="7"/>
  <c r="W350" i="7"/>
  <c r="W156" i="7"/>
  <c r="W170" i="7"/>
  <c r="W258" i="7"/>
  <c r="W312" i="7"/>
  <c r="W275" i="7"/>
  <c r="W63" i="7"/>
  <c r="W378" i="7"/>
  <c r="W62" i="7"/>
  <c r="W12" i="7"/>
  <c r="W86" i="7"/>
  <c r="W356" i="7"/>
  <c r="W152" i="7"/>
  <c r="W39" i="7"/>
  <c r="W32" i="7"/>
  <c r="W42" i="7"/>
  <c r="W354" i="7"/>
  <c r="W210" i="7"/>
  <c r="W222" i="7"/>
  <c r="S448" i="7"/>
  <c r="T449" i="7" s="1"/>
  <c r="W98" i="7"/>
  <c r="T11" i="7"/>
  <c r="V11" i="7" s="1"/>
  <c r="W11" i="7" s="1"/>
  <c r="W186" i="7"/>
  <c r="W314" i="7"/>
  <c r="W155" i="7"/>
  <c r="W279" i="7"/>
  <c r="W320" i="7"/>
  <c r="W344" i="7"/>
  <c r="W66" i="7"/>
  <c r="W120" i="7"/>
  <c r="W234" i="7"/>
  <c r="V17" i="7"/>
  <c r="W114" i="7"/>
  <c r="U448" i="7"/>
  <c r="R449" i="7"/>
  <c r="R450" i="7" s="1"/>
  <c r="S449" i="7"/>
  <c r="T448" i="7" l="1"/>
  <c r="U449" i="7" s="1"/>
  <c r="U450" i="7" s="1"/>
  <c r="S450" i="7"/>
  <c r="V448" i="7"/>
  <c r="W449" i="7" s="1"/>
  <c r="W17" i="7"/>
  <c r="W448" i="7" s="1"/>
  <c r="V449" i="7"/>
  <c r="T450" i="7" l="1"/>
  <c r="V450" i="7"/>
  <c r="W450" i="7"/>
</calcChain>
</file>

<file path=xl/sharedStrings.xml><?xml version="1.0" encoding="utf-8"?>
<sst xmlns="http://schemas.openxmlformats.org/spreadsheetml/2006/main" count="1906" uniqueCount="430">
  <si>
    <t>SCH_DIST_DISTRICT_NUMBER</t>
  </si>
  <si>
    <t>Total Amount</t>
  </si>
  <si>
    <t/>
  </si>
  <si>
    <t>Total Balance $0.00</t>
  </si>
  <si>
    <t>STEP 2</t>
  </si>
  <si>
    <t>FUND</t>
  </si>
  <si>
    <t>FUNC</t>
  </si>
  <si>
    <t>0-9999</t>
  </si>
  <si>
    <t>OBJ</t>
  </si>
  <si>
    <t>0-999                        Less: 700-799</t>
  </si>
  <si>
    <t>NATCHEZ-ADAMS</t>
  </si>
  <si>
    <t>ALCORN COUNTY</t>
  </si>
  <si>
    <t>CORINTH</t>
  </si>
  <si>
    <t>AMITE COUNTY</t>
  </si>
  <si>
    <t>ATTALA COUNTY</t>
  </si>
  <si>
    <t>KOSCIUSKO</t>
  </si>
  <si>
    <t>BENTON COUNTY</t>
  </si>
  <si>
    <t>CLEVELAND</t>
  </si>
  <si>
    <t>NORTH BOLIVAR CONSOLIDATED</t>
  </si>
  <si>
    <t>WEST BOLIVAR CONSOLIDATED</t>
  </si>
  <si>
    <t>CALHOUN COUNTY</t>
  </si>
  <si>
    <t>CARROLL COUNTY</t>
  </si>
  <si>
    <t>CHICKASAW COUNTY</t>
  </si>
  <si>
    <t>HOUSTON</t>
  </si>
  <si>
    <t>OKOLONA</t>
  </si>
  <si>
    <t>CHOCTAW COUNTY</t>
  </si>
  <si>
    <t>CLAIBORNE COUNTY</t>
  </si>
  <si>
    <t>ENTERPRISE</t>
  </si>
  <si>
    <t>QUITMAN SEP</t>
  </si>
  <si>
    <t>WEST POINT CONS</t>
  </si>
  <si>
    <t>COAHOMA COUNTY</t>
  </si>
  <si>
    <t>COAHOMA AHS</t>
  </si>
  <si>
    <t>CLARKSDALE</t>
  </si>
  <si>
    <t>COPIAH COUNTY</t>
  </si>
  <si>
    <t>HAZLEHURST</t>
  </si>
  <si>
    <t>COVINGTON COUNTY</t>
  </si>
  <si>
    <t>DESOTO COUNTY</t>
  </si>
  <si>
    <t>FORREST COUNTY</t>
  </si>
  <si>
    <t>FORREST AHS</t>
  </si>
  <si>
    <t>HATTIESBURG</t>
  </si>
  <si>
    <t>PETAL</t>
  </si>
  <si>
    <t>FRANKLIN COUNTY</t>
  </si>
  <si>
    <t>GEORGE COUNTY</t>
  </si>
  <si>
    <t>GREENE COUNTY</t>
  </si>
  <si>
    <t>GRENADA</t>
  </si>
  <si>
    <t>HANCOCK COUNTY</t>
  </si>
  <si>
    <t>BAY ST LOUIS</t>
  </si>
  <si>
    <t>HARRISON COUNTY</t>
  </si>
  <si>
    <t>BILOXI</t>
  </si>
  <si>
    <t>GULFPORT</t>
  </si>
  <si>
    <t>LONG BEACH</t>
  </si>
  <si>
    <t>PASS CHRISTIAN</t>
  </si>
  <si>
    <t>HINDS COUNTY</t>
  </si>
  <si>
    <t>JACKSON PUBLIC</t>
  </si>
  <si>
    <t>CLINTON</t>
  </si>
  <si>
    <t>HUMPHREYS COUNTY</t>
  </si>
  <si>
    <t>ITAWAMBA COUNTY</t>
  </si>
  <si>
    <t>JACKSON COUNTY</t>
  </si>
  <si>
    <t>MOSS POINT</t>
  </si>
  <si>
    <t>OCEAN SPRINGS</t>
  </si>
  <si>
    <t xml:space="preserve">PASCAGOULA </t>
  </si>
  <si>
    <t>EAST JASPER</t>
  </si>
  <si>
    <t>WEST JASPER</t>
  </si>
  <si>
    <t>JEFFERSON COUNTY</t>
  </si>
  <si>
    <t>JEFF DAVIS COUNTY</t>
  </si>
  <si>
    <t>JONES COUNTY</t>
  </si>
  <si>
    <t>LAUREL</t>
  </si>
  <si>
    <t>KEMPER COUNTY</t>
  </si>
  <si>
    <t>LAFAYETTE COUNTY</t>
  </si>
  <si>
    <t>OXFORD</t>
  </si>
  <si>
    <t>LAMAR COUNTY</t>
  </si>
  <si>
    <t>LAUDERDALE COUNTY</t>
  </si>
  <si>
    <t>MERIDIAN PUBLIC SCHOOLS</t>
  </si>
  <si>
    <t>LAWRENCE COUNTY</t>
  </si>
  <si>
    <t>LEAKE COUNTY</t>
  </si>
  <si>
    <t>LEE COUNTY</t>
  </si>
  <si>
    <t>NETTLETON SCHOOLS</t>
  </si>
  <si>
    <t>TUPELO</t>
  </si>
  <si>
    <t>LINCOLN COUNTY</t>
  </si>
  <si>
    <t>BROOKHAVEN</t>
  </si>
  <si>
    <t>LOWNDES COUNTY</t>
  </si>
  <si>
    <t>COLUMBUS</t>
  </si>
  <si>
    <t>MADISON COUNTY</t>
  </si>
  <si>
    <t>CANTON</t>
  </si>
  <si>
    <t>MARION COUNTY</t>
  </si>
  <si>
    <t>COLUMBIA</t>
  </si>
  <si>
    <t>MARSHALL COUNTY</t>
  </si>
  <si>
    <t>HOLLY SPRINGS</t>
  </si>
  <si>
    <t>MONROE COUNTY</t>
  </si>
  <si>
    <t>ABERDEEN</t>
  </si>
  <si>
    <t>AMORY</t>
  </si>
  <si>
    <t>NESHOBA COUNTY</t>
  </si>
  <si>
    <t>PHILADELPHIA</t>
  </si>
  <si>
    <t>NEWTON COUNTY</t>
  </si>
  <si>
    <t>NEWTON MUNICIPAL</t>
  </si>
  <si>
    <t>UNION CITY</t>
  </si>
  <si>
    <t>NOXUBEE COUNTY</t>
  </si>
  <si>
    <t>STARVILLE OKTIBBEHA</t>
  </si>
  <si>
    <t>NORTH PANOLA</t>
  </si>
  <si>
    <t>SOUTH PANOLA</t>
  </si>
  <si>
    <t>PEARL RIVER COUNTY</t>
  </si>
  <si>
    <t>PICAYUNE</t>
  </si>
  <si>
    <t>POPLARVILLE</t>
  </si>
  <si>
    <t>PERRY COUNTY</t>
  </si>
  <si>
    <t>RICHTON</t>
  </si>
  <si>
    <t>NORTH PIKE</t>
  </si>
  <si>
    <t>SOUTH PIKE</t>
  </si>
  <si>
    <t>MCCOMB</t>
  </si>
  <si>
    <t>PONTOTOC COUNTY</t>
  </si>
  <si>
    <t>PONTOTOC CITY</t>
  </si>
  <si>
    <t>PRENTISS COUNTY</t>
  </si>
  <si>
    <t>BALDWYN</t>
  </si>
  <si>
    <t>BOONEVILLE</t>
  </si>
  <si>
    <t>QUITMAN COUNTY</t>
  </si>
  <si>
    <t>RANKIN COUNTY</t>
  </si>
  <si>
    <t>PEARL</t>
  </si>
  <si>
    <t>SCOTT COUNTY</t>
  </si>
  <si>
    <t>FOREST MUNICIPAL</t>
  </si>
  <si>
    <t>SOUTH DELTA</t>
  </si>
  <si>
    <t>SIMPSON COUNTY</t>
  </si>
  <si>
    <t>SMITH COUNTY</t>
  </si>
  <si>
    <t>STONE COUNTY</t>
  </si>
  <si>
    <t>SUNFLOWER COUNTY CONSOLIDATED</t>
  </si>
  <si>
    <t>EAST TALLAHATCHIE</t>
  </si>
  <si>
    <t>WEST TALLAHATCHIE</t>
  </si>
  <si>
    <t>TATE COUNTY</t>
  </si>
  <si>
    <t>SENATOBIA</t>
  </si>
  <si>
    <t>NORTH TIPPAH</t>
  </si>
  <si>
    <t>SOUTH TIPPAH</t>
  </si>
  <si>
    <t>TISHOMINGO</t>
  </si>
  <si>
    <t>TUNICA COUNTY</t>
  </si>
  <si>
    <t>UNION COUNTY</t>
  </si>
  <si>
    <t>NEW ALBANY</t>
  </si>
  <si>
    <t>WALTHALL COUNTY</t>
  </si>
  <si>
    <t>VICKSBURG-WARREN</t>
  </si>
  <si>
    <t>HOLLANDALE</t>
  </si>
  <si>
    <t>LELAND</t>
  </si>
  <si>
    <t>WESTERN LINE</t>
  </si>
  <si>
    <t>GREENVILLE</t>
  </si>
  <si>
    <t>WAYNE COUNTY</t>
  </si>
  <si>
    <t>WEBSTER COUNTY</t>
  </si>
  <si>
    <t>WILKINSON COUNTY</t>
  </si>
  <si>
    <t>LOUISVILLE</t>
  </si>
  <si>
    <t>COFFEEVILLE</t>
  </si>
  <si>
    <t>WATER VALLEY</t>
  </si>
  <si>
    <t>YAZOO COUNTY</t>
  </si>
  <si>
    <t>YAZOO CITY</t>
  </si>
  <si>
    <t>TOTAL</t>
  </si>
  <si>
    <t>STEP 1</t>
  </si>
  <si>
    <t>Step 3</t>
  </si>
  <si>
    <t>Step 4</t>
  </si>
  <si>
    <t>Less:                Capital outlay</t>
  </si>
  <si>
    <t>Less:                 Debt Service, Transfers, etc.</t>
  </si>
  <si>
    <t>STEP 1 less STEP 2</t>
  </si>
  <si>
    <t>No. of students enrolled in the previous year including students with diabilities</t>
  </si>
  <si>
    <t>Average annual expenditure per student during the previous year</t>
  </si>
  <si>
    <t>No. of students with disabilities enrolled in the previous year</t>
  </si>
  <si>
    <t>Proration</t>
  </si>
  <si>
    <t>Minimum Amount the LEA must spend in current year for the education of students with disabilities</t>
  </si>
  <si>
    <t>Amount Spent</t>
  </si>
  <si>
    <t>Met or Not Met</t>
  </si>
  <si>
    <t>6000-9999</t>
  </si>
  <si>
    <t>0-999</t>
  </si>
  <si>
    <t>700-799</t>
  </si>
  <si>
    <t>ELEM</t>
  </si>
  <si>
    <t>SEC</t>
  </si>
  <si>
    <t>NORTH BOLIVAR CONS.</t>
  </si>
  <si>
    <t>WEST BOLIVAR CONS.</t>
  </si>
  <si>
    <t>STARKVILLE OKTIBBEHA</t>
  </si>
  <si>
    <t>SUNFLOWER COUNTY CONS.</t>
  </si>
  <si>
    <t>MIDTOWN</t>
  </si>
  <si>
    <t>SMILOW PREP</t>
  </si>
  <si>
    <t>REIMAGINE</t>
  </si>
  <si>
    <t>Copy of Copy of Detail Expense Report  3</t>
  </si>
  <si>
    <t>Date:  Saturday, March 27, 2021
Time: 5:53:31 PM</t>
  </si>
  <si>
    <t>Date:  Saturday, March 27, 2021
Time: 5:57:45 PM</t>
  </si>
  <si>
    <t>YEAR equal to 2020
District Number0and9999
General Ledger Code900and900
Function Code0and4999
Fund Number0and9999
Object Code0and999</t>
  </si>
  <si>
    <t>YEAR equal to 2020
District Number0and9999
General Ledger Code900and900
Function Code0and4999
Fund Number0and9999
Object Code700and799</t>
  </si>
  <si>
    <t>SCH_DIST_DISTRICt</t>
  </si>
  <si>
    <t>Total Balance $4,637,092,471.09</t>
  </si>
  <si>
    <t>Total Balance $131,891,275.09</t>
  </si>
  <si>
    <t>Date:  Friday, March 19, 2021
Time: 8:23:44 PM</t>
  </si>
  <si>
    <t>Date:  Friday, March 19, 2021
Time: 8:37:17 PM</t>
  </si>
  <si>
    <t>Date:  Friday, March 19, 2021
Time: 8:44:02 PM</t>
  </si>
  <si>
    <t>Date:  Saturday, March 20, 2021
Time: 5:05:05 PM</t>
  </si>
  <si>
    <t>Date:  Saturday, March 20, 2021
Time: 5:08:28 PM</t>
  </si>
  <si>
    <t>Date:  Saturday, March 20, 2021
Time: 5:10:40 PM</t>
  </si>
  <si>
    <t>Date:  Saturday, March 20, 2021
Time: 5:14:21 PM</t>
  </si>
  <si>
    <t>Date:  Saturday, March 20, 2021
Time: 5:16:17 PM</t>
  </si>
  <si>
    <t>Date:  Saturday, March 20, 2021
Time: 5:18:53 PM</t>
  </si>
  <si>
    <t>Date:  Saturday, March 20, 2021
Time: 5:20:42 PM</t>
  </si>
  <si>
    <t>Date:  Saturday, March 20, 2021
Time: 5:23:37 PM</t>
  </si>
  <si>
    <t>Date:  Saturday, March 20, 2021
Time: 5:25:15 PM</t>
  </si>
  <si>
    <t>Date:  Saturday, March 20, 2021
Time: 5:27:52 PM</t>
  </si>
  <si>
    <t>Date:  Saturday, March 20, 2021
Time: 5:29:24 PM</t>
  </si>
  <si>
    <t>Date:  Saturday, March 20, 2021
Time: 5:33:04 PM</t>
  </si>
  <si>
    <t>Date:  Saturday, March 20, 2021
Time: 5:34:45 PM</t>
  </si>
  <si>
    <t>Date:  Saturday, March 20, 2021
Time: 5:37:07 PM</t>
  </si>
  <si>
    <t>Date:  Saturday, March 20, 2021
Time: 5:38:43 PM</t>
  </si>
  <si>
    <t>YEAR equal to 2020
District Number0and9999
General Ledger Code900and900
Function Code0and4999
Fund Number1130and1130
Object Code0and999</t>
  </si>
  <si>
    <t>YEAR equal to 2020
District Number0and9999
General Ledger Code900and900
Function Code0and4999
Fund Number1130and1130
Object Code700and799</t>
  </si>
  <si>
    <t>YEAR equal to 2020
District Number0and9999
General Ledger Code900and900
Function Code0and4999
Fund Number2211and2211
Object Code0and999</t>
  </si>
  <si>
    <t>YEAR equal to 2020
District Number0and9999
General Ledger Code900and900
Function Code0and4999
Fund Number2211and2211
Object Code700and799</t>
  </si>
  <si>
    <t>YEAR equal to 2020
District Number0and9999
General Ledger Code900and900
Function Code0and4999
Fund Number2560and2560
Object Code0and999</t>
  </si>
  <si>
    <t>YEAR equal to 2020
District Number0and9999
General Ledger Code900and900
Function Code0and4999
Fund Number2560and2560
Object Code700and799</t>
  </si>
  <si>
    <t>YEAR equal to 2020
District Number0and9999
General Ledger Code900and900
Function Code0and4999
Fund Number2610and2610
Object Code0and999</t>
  </si>
  <si>
    <t>YEAR equal to 2020
District Number0and9999
General Ledger Code900and900
Function Code0and4999
Fund Number2610and2610
Object Code700and799</t>
  </si>
  <si>
    <t>YEAR equal to 2020
District Number0and9999
General Ledger Code900and900
Function Code0and4999
Fund Number2620and2620
Object Code0and999</t>
  </si>
  <si>
    <t>YEAR equal to 2020
District Number0and9999
General Ledger Code900and900
Function Code0and4999
Fund Number2620and2620
Object Code700and799</t>
  </si>
  <si>
    <t>YEAR equal to 2020
District Number0and9999
General Ledger Code900and900
Function Code0and4999
Fund Number3000and3999
Object Code0and999</t>
  </si>
  <si>
    <t>YEAR equal to 2020
District Number0and9999
General Ledger Code900and900
Function Code0and4999
Fund Number3000and3999
Object Code700and799</t>
  </si>
  <si>
    <t>YEAR equal to 2020
District Number0and9999
General Ledger Code900and900
Function Code0and4999
Fund Number4000and4999
Object Code0and999</t>
  </si>
  <si>
    <t>YEAR equal to 2020
District Number0and9999
General Ledger Code900and900
Function Code0and4999
Fund Number4000and4999
Object Code700and799</t>
  </si>
  <si>
    <t>YEAR equal to 2020
District Number0and9999
General Ledger Code900and900
Function Code1220and1225
Fund Number1120and1120
Object Code0and999</t>
  </si>
  <si>
    <t>YEAR equal to 2020
District Number0and9999
General Ledger Code900and900
Function Code1220and1225
Fund Number1120and1120
Object Code700and799</t>
  </si>
  <si>
    <t>YEAR equal to 2020
District Number0and9999
General Ledger Code900and900
Function Code2150and2159
Fund Number1120and1120
Object Code0and999</t>
  </si>
  <si>
    <t>YEAR equal to 2020
District Number0and9999
General Ledger Code900and900
Function Code2150and2159
Fund Number1120and1120
Object Code700and799</t>
  </si>
  <si>
    <t>SCH_DIST_DISTRICT</t>
  </si>
  <si>
    <t>Total Balance $282,721.12</t>
  </si>
  <si>
    <t>Total Balance $4,355.78</t>
  </si>
  <si>
    <t>Total Balance $147,808.97</t>
  </si>
  <si>
    <t>Total Balance $362,022.68</t>
  </si>
  <si>
    <t>Total Balance $6,045,890.36</t>
  </si>
  <si>
    <t>Total Balance $245,961.61</t>
  </si>
  <si>
    <t>Total Balance $151,263.51</t>
  </si>
  <si>
    <t>Total Balance $1,311,886.25</t>
  </si>
  <si>
    <t>Total Balance $924,398.82</t>
  </si>
  <si>
    <t>Total Balance $32,305,248.18</t>
  </si>
  <si>
    <t>Total Balance $2,726,403.82</t>
  </si>
  <si>
    <t>Total Balance $3,254,660.42</t>
  </si>
  <si>
    <t>Total Balance $18,149,172.83</t>
  </si>
  <si>
    <t>Total Balance $4,269,271.84</t>
  </si>
  <si>
    <t>Total Balance $367,780,051.44</t>
  </si>
  <si>
    <t>Total Balance $189,321,121.63</t>
  </si>
  <si>
    <t>Total Balance $112,619,666.59</t>
  </si>
  <si>
    <t>FY20 Totals</t>
  </si>
  <si>
    <t>CLARKSDALE COLLEGIATE</t>
  </si>
  <si>
    <t>JOEL E. SMILOW COLLEGIATE</t>
  </si>
  <si>
    <t>HOLMES COUNTY CONSD</t>
  </si>
  <si>
    <t>GREENWOOD LEFLORE CONSD</t>
  </si>
  <si>
    <t>WINONA-MONTGOMERY CONSD</t>
  </si>
  <si>
    <t>AMBITION PREP</t>
  </si>
  <si>
    <t>AMBITION PRTP</t>
  </si>
  <si>
    <t>DISTRICT NUMBER</t>
  </si>
  <si>
    <t>NAME</t>
  </si>
  <si>
    <t>NATCHEZ-ADAMS SCHOOL DIST</t>
  </si>
  <si>
    <t>ALCORN SCHOOL DIST</t>
  </si>
  <si>
    <t>CORINTH SCHOOL DIST</t>
  </si>
  <si>
    <t>AMITE CO SCHOOL DIST</t>
  </si>
  <si>
    <t>ATTALA CO SCHOOL DIST</t>
  </si>
  <si>
    <t>KOSCIUSKO SCHOOL DISTRICT</t>
  </si>
  <si>
    <t>BENTON CO SCHOOL DIST</t>
  </si>
  <si>
    <t>CLEVELAND SCHOOL DIST</t>
  </si>
  <si>
    <t>NORTH BOLIVAR CONS SCH</t>
  </si>
  <si>
    <t>WEST BOLIVAR CONS SCHOOL DISTRICT</t>
  </si>
  <si>
    <t>CALHOUN CO SCHOOL DIST</t>
  </si>
  <si>
    <t>CARROLL COUNTY SCHOOL DIST</t>
  </si>
  <si>
    <t>CHICKASAW CO SCHOOL DIST</t>
  </si>
  <si>
    <t>HOUSTON SCHOOL DIST</t>
  </si>
  <si>
    <t>OKOLONA SEPARATE SCHOOL DIST</t>
  </si>
  <si>
    <t>CHOCTAW CO SCHOOL DIST</t>
  </si>
  <si>
    <t>CLAIBORNE CO SCHOOL DIST</t>
  </si>
  <si>
    <t>ENTERPRISE SCHOOL DIST</t>
  </si>
  <si>
    <t>QUITMAN SCHOOL DIST</t>
  </si>
  <si>
    <t>WEST POINT CONSOLIDATED SCHOOL DIST</t>
  </si>
  <si>
    <t>COAHOMA COUNTY SCHOOL DISTRICT</t>
  </si>
  <si>
    <t>CLARKSDALE MUNICIPAL SCHOOL DIST</t>
  </si>
  <si>
    <t>COPIAH CO SCHOOL DIST</t>
  </si>
  <si>
    <t>HAZLEHURST CITY SCHOOL DISTRICT</t>
  </si>
  <si>
    <t>COVINGTON CO SCHOOLS</t>
  </si>
  <si>
    <t>DESOTO CO SCHOOL DIST</t>
  </si>
  <si>
    <t>FORREST COUNTY SCHOOL DISTRICT</t>
  </si>
  <si>
    <t>HATTIESBURG PUBLIC SCHOOL DIST</t>
  </si>
  <si>
    <t>PETAL SCHOOL DIST</t>
  </si>
  <si>
    <t>FRANKLIN CO SCHOOL DIST</t>
  </si>
  <si>
    <t>GEORGE CO SCHOOL DIST</t>
  </si>
  <si>
    <t>GREENE COUNTY SCHOOL DISTRICT</t>
  </si>
  <si>
    <t>GRENADA SCHOOL DIST</t>
  </si>
  <si>
    <t>HANCOCK CO SCHOOL DIST</t>
  </si>
  <si>
    <t>BAY ST LOUIS WAVELAND SCHOOL DIST</t>
  </si>
  <si>
    <t>HARRISON CO SCHOOL DIST</t>
  </si>
  <si>
    <t>BILOXI PUBLIC SCHOOL DIST</t>
  </si>
  <si>
    <t>GULFPORT SCHOOL DIST</t>
  </si>
  <si>
    <t>LONG BEACH SCHOOL DIST</t>
  </si>
  <si>
    <t>PASS CHRISTIAN PUBLIC SCHOOL DIST</t>
  </si>
  <si>
    <t>HINDS CO SCHOOL DIST</t>
  </si>
  <si>
    <t>REIMAGINE PREP</t>
  </si>
  <si>
    <t>JACKSON PUBLIC SCHOOL DIST</t>
  </si>
  <si>
    <t>CLINTON PUBLIC SCHOOL DIST</t>
  </si>
  <si>
    <t>MIDTOWN PUBLIC CHARTER SCHOOL</t>
  </si>
  <si>
    <t>MS SCH FOR THE BLIND AND DEAF</t>
  </si>
  <si>
    <t>HOLMES CONSOLIDATE SCHOOL DIST</t>
  </si>
  <si>
    <t>HUMPHREYS CO SCHOOL DIST</t>
  </si>
  <si>
    <t>ITAWAMBA CO SCHOOL DIST</t>
  </si>
  <si>
    <t>JACKSON CO SCHOOL DIST</t>
  </si>
  <si>
    <t>MOSS POINT SEPARATE SCHOOL DIST</t>
  </si>
  <si>
    <t>OCEAN SPRINGS SCHOOL DIST</t>
  </si>
  <si>
    <t>PASCAGOULA GAUTIER SCHOOL DIST</t>
  </si>
  <si>
    <t>EAST JASPER CONSOLIDATED SCH DIST</t>
  </si>
  <si>
    <t>WEST JASPER CONSOLIDATED SCHOOLS</t>
  </si>
  <si>
    <t>JEFFERSON CO SCHOOL DIST</t>
  </si>
  <si>
    <t>JEFFERSON DAVIS CO SCHOOL DIST</t>
  </si>
  <si>
    <t>JONES CO SCHOOL DIST</t>
  </si>
  <si>
    <t>LAUREL SCHOOL DISTRICT</t>
  </si>
  <si>
    <t>KEMPER CO SCHOOL DIST</t>
  </si>
  <si>
    <t>LAFAYETTE CO SCHOOL DIST</t>
  </si>
  <si>
    <t>OXFORD SCHOOL DISTRICT</t>
  </si>
  <si>
    <t>LAMAR COUNTY SCHOOL DISTRICT</t>
  </si>
  <si>
    <t>LAUDERDALE CO SCHOOL DIST</t>
  </si>
  <si>
    <t>MERIDIAN PUBLIC SCHOOL DIST</t>
  </si>
  <si>
    <t>LAWRENCE CO SCHOOL DIST</t>
  </si>
  <si>
    <t>LEAKE CO SCHOOL DIST</t>
  </si>
  <si>
    <t>LEE COUNTY SCHOOL DISTRICT</t>
  </si>
  <si>
    <t>NETTLETON SCHOOL DIST</t>
  </si>
  <si>
    <t>TUPELO PUBLIC SCHOOL DIST</t>
  </si>
  <si>
    <t>GREENWOOD-LEFLORE CONSOLIDATED SD</t>
  </si>
  <si>
    <t>LINCOLN CO SCHOOL DIST</t>
  </si>
  <si>
    <t>BROOKHAVEN SCHOOL DIST</t>
  </si>
  <si>
    <t>LOWNDES CO SCHOOL DIST</t>
  </si>
  <si>
    <t>COLUMBUS MUNICIPAL SCHOOL DIST</t>
  </si>
  <si>
    <t>MADISON CO SCHOOL DIST</t>
  </si>
  <si>
    <t>CANTON PUBLIC SCHOOL DIST</t>
  </si>
  <si>
    <t>MARION CO SCHOOL DIST</t>
  </si>
  <si>
    <t>COLUMBIA SCHOOL DISTRICT</t>
  </si>
  <si>
    <t>MARSHALL CO SCHOOL DIST</t>
  </si>
  <si>
    <t>HOLLY SPRINGS SCHOOL DIST</t>
  </si>
  <si>
    <t>MONROE CO SCHOOL DIST</t>
  </si>
  <si>
    <t>ABERDEEN SCHOOL DIST</t>
  </si>
  <si>
    <t>AMORY SCHOOL DIST</t>
  </si>
  <si>
    <t>WINONA-MONTGOMERY CONSOLIDATED SD</t>
  </si>
  <si>
    <t>NESHOBA COUNTY SCHOOL DISTRICT</t>
  </si>
  <si>
    <t>PHILADELPHIA PUBLIC SCHOOL DIST</t>
  </si>
  <si>
    <t>NEWTON COUNTY SCHOOL DISTRICT</t>
  </si>
  <si>
    <t>NEWTON MUNICIPAL SCHOOL DISTRICT</t>
  </si>
  <si>
    <t>UNION PUBLIC SCHOOL DIST</t>
  </si>
  <si>
    <t>NOXUBEE COUNTY SCHOOL DISTRICT</t>
  </si>
  <si>
    <t>STARKVILLE- OKTIBBEHA CONS SD</t>
  </si>
  <si>
    <t>NORTH PANOLA SCHOOLS</t>
  </si>
  <si>
    <t>SOUTH PANOLA SCHOOL DISTRICT</t>
  </si>
  <si>
    <t>PEARL RIVER CO SCHOOL DIST</t>
  </si>
  <si>
    <t>PICAYUNE SCHOOL DIST</t>
  </si>
  <si>
    <t>POPLARVILLE SEPARATE SCHOOL DIST</t>
  </si>
  <si>
    <t>PERRY CO SCHOOL DIST</t>
  </si>
  <si>
    <t>RICHTON SCHOOL DIST</t>
  </si>
  <si>
    <t>NORTH PIKE SCHOOL DIST</t>
  </si>
  <si>
    <t>SOUTH PIKE SCHOOL DIST</t>
  </si>
  <si>
    <t>MCCOMB SCHOOL DISTRICT</t>
  </si>
  <si>
    <t>PONTOTOC CO SCHOOL DIST</t>
  </si>
  <si>
    <t>PONTOTOC CITY SCHOOLS</t>
  </si>
  <si>
    <t>PRENTISS CO SCHOOL DIST</t>
  </si>
  <si>
    <t>BALDWYN SCHOOL DISTRICT</t>
  </si>
  <si>
    <t>BOONEVILLE SCHOOL DIST</t>
  </si>
  <si>
    <t>QUITMAN CO SCHOOL DIST</t>
  </si>
  <si>
    <t>RANKIN CO SCHOOL DIST</t>
  </si>
  <si>
    <t>PEARL PUBLIC SCHOOL DIST</t>
  </si>
  <si>
    <t>HUDSPETH CENTER ADMINISTRATION</t>
  </si>
  <si>
    <t>SCOTT CO SCHOOL DIST</t>
  </si>
  <si>
    <t>FOREST MUNICIPAL SCHOOL DIST</t>
  </si>
  <si>
    <t>SOUTH DELTA SCHOOL DISTRICT</t>
  </si>
  <si>
    <t>SIMPSON CO SCHOOL DIST</t>
  </si>
  <si>
    <t>SMITH CO SCHOOL DIST</t>
  </si>
  <si>
    <t>STONE CO SCHOOL DIST</t>
  </si>
  <si>
    <t>SUNFLOWER CO CONSOLIDATE SCH DIST</t>
  </si>
  <si>
    <t>EAST TALLAHATCHIE CONSOL SCH DIST</t>
  </si>
  <si>
    <t>WEST TALLAHATCHIE SCHOOL DISTRICT</t>
  </si>
  <si>
    <t>TATE CO SCHOOL DIST</t>
  </si>
  <si>
    <t>SENATOBIA MUNICIPAL SCHOOL DIST</t>
  </si>
  <si>
    <t>NORTH TIPPAH SCHOOL DIST</t>
  </si>
  <si>
    <t>SOUTH TIPPAH SCHOOL DIST</t>
  </si>
  <si>
    <t>TISHOMINGO CO SP MUN SCH DIST</t>
  </si>
  <si>
    <t>TUNICA COUNTY SCHOOL DISTRICT</t>
  </si>
  <si>
    <t>UNION CO SCHOOL DIST</t>
  </si>
  <si>
    <t>NEW ALBANY PUBLIC SCHOOLS</t>
  </si>
  <si>
    <t>WALTHALL CO SCHOOL DIST</t>
  </si>
  <si>
    <t>VICKSBURG WARREN SCHOOL DIST</t>
  </si>
  <si>
    <t>HOLLANDALE SCHOOL DIST</t>
  </si>
  <si>
    <t>LELAND SCHOOL DIST</t>
  </si>
  <si>
    <t>WESTERN LINE SCHOOL DISTRICT</t>
  </si>
  <si>
    <t>GREENVILLE PUBLIC SCHOOLS</t>
  </si>
  <si>
    <t>WAYNE CO SCHOOL DIST</t>
  </si>
  <si>
    <t>WEBSTER CO SCHOOL DIST</t>
  </si>
  <si>
    <t>WILKINSON CO SCHOOL DIST</t>
  </si>
  <si>
    <t>LOUISVILLE MUNICIPAL SCHOOL DIST</t>
  </si>
  <si>
    <t>COFFEEVILLE SCHOOL DIST</t>
  </si>
  <si>
    <t>WATER VALLEY SCHOOL DISTRICT</t>
  </si>
  <si>
    <t>YAZOO CO SCHOOL DIST</t>
  </si>
  <si>
    <t>YAZOO CITY MUNICIPAL SCHOOL DIST</t>
  </si>
  <si>
    <t>SPED ELEMENTARY</t>
  </si>
  <si>
    <t>SPED SECONDARY</t>
  </si>
  <si>
    <t>SPED TOTAL</t>
  </si>
  <si>
    <t>M1NM ElEMENTARY</t>
  </si>
  <si>
    <t>M1NM SECONDARY</t>
  </si>
  <si>
    <t>DISTRICT NAME</t>
  </si>
  <si>
    <t>HOUSTON  SCHOOL DIST</t>
  </si>
  <si>
    <t>COAHOMA EARLY COLLEGE HIGH SCHOOL</t>
  </si>
  <si>
    <t>FORREST COUNTY AG HIGH SCHOOL</t>
  </si>
  <si>
    <t>ROGER AMOS MCMURTRY ADM</t>
  </si>
  <si>
    <t>AMBITION PREPARATORY</t>
  </si>
  <si>
    <t>MDHS DIVISION OF YOUTH SERVICES</t>
  </si>
  <si>
    <t>ELLISVILLE STATE SCHOOL ADM</t>
  </si>
  <si>
    <t>LEFLORE LEGACY ACADEMY</t>
  </si>
  <si>
    <t>MS SCHOOL FOR THE ARTS</t>
  </si>
  <si>
    <t>MS SCH FOR MATH AND SC</t>
  </si>
  <si>
    <t>M1NM TOTAL</t>
  </si>
  <si>
    <t>GRAND TOTAL</t>
  </si>
  <si>
    <t>SCH FOR CHIL W LANG DISORDERS</t>
  </si>
  <si>
    <t>ok only elementary</t>
  </si>
  <si>
    <t>ok only have secondary</t>
  </si>
  <si>
    <t>Charter School did not open till SY19-20</t>
  </si>
  <si>
    <t>ok no previous school data</t>
  </si>
  <si>
    <t>take out-not an LEA</t>
  </si>
  <si>
    <t>FY2020</t>
  </si>
  <si>
    <t>EXCESS COST CALCULATION 2020</t>
  </si>
  <si>
    <t>MET</t>
  </si>
  <si>
    <t>NOT MET</t>
  </si>
  <si>
    <t>NOTES:</t>
  </si>
  <si>
    <t>Chickasaw County Consolidated</t>
  </si>
  <si>
    <t xml:space="preserve">Chickasaw &amp; Houston School District was consolidated in SY21-22. </t>
  </si>
  <si>
    <t>CHICKASAW COUNTY CONSOLIDATE</t>
  </si>
  <si>
    <t xml:space="preserve">Coahoma AHS </t>
  </si>
  <si>
    <t>Not an LEA for SY21-22-left LEA in calculation due to data from SFS</t>
  </si>
  <si>
    <t>Charter School only serving Elementary</t>
  </si>
  <si>
    <t xml:space="preserve">LEA has on secondary </t>
  </si>
  <si>
    <t>Charter School did not open till SY19-20, no previous school data</t>
  </si>
  <si>
    <t>0-4999</t>
  </si>
  <si>
    <t>3000-3999</t>
  </si>
  <si>
    <t>4000-4999</t>
  </si>
  <si>
    <t>1220-1225</t>
  </si>
  <si>
    <t>2150-2159</t>
  </si>
  <si>
    <t>1220-1225 &amp; 2150-2159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</si>
</sst>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rgb="FFFFFFFF"/>
      <name val="Verdana"/>
      <family val="2"/>
    </font>
    <font>
      <sz val="11"/>
      <color theme="1"/>
      <name val="Calibri"/>
      <family val="2"/>
    </font>
    <font>
      <sz val="8"/>
      <name val="Verdana"/>
      <family val="2"/>
    </font>
    <font>
      <sz val="11"/>
      <color rgb="FFFF0000"/>
      <name val="Calibri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3CCC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99CC00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990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2"/>
    <xf numFmtId="0" fontId="3" fillId="0" borderId="1" xfId="2" applyBorder="1"/>
    <xf numFmtId="0" fontId="3" fillId="0" borderId="0" xfId="2" applyAlignment="1">
      <alignment horizontal="left"/>
    </xf>
    <xf numFmtId="0" fontId="3" fillId="0" borderId="1" xfId="2" applyBorder="1" applyAlignment="1">
      <alignment horizontal="left"/>
    </xf>
    <xf numFmtId="0" fontId="3" fillId="0" borderId="0" xfId="2" applyAlignment="1">
      <alignment vertical="top"/>
    </xf>
    <xf numFmtId="0" fontId="3" fillId="0" borderId="1" xfId="2" applyBorder="1" applyAlignment="1">
      <alignment vertical="top" wrapText="1"/>
    </xf>
    <xf numFmtId="0" fontId="3" fillId="0" borderId="0" xfId="2" applyAlignment="1">
      <alignment vertical="top" wrapText="1"/>
    </xf>
    <xf numFmtId="164" fontId="3" fillId="0" borderId="0" xfId="2" applyNumberFormat="1" applyAlignment="1">
      <alignment horizontal="left" vertical="top"/>
    </xf>
    <xf numFmtId="0" fontId="3" fillId="0" borderId="0" xfId="2" applyAlignment="1">
      <alignment horizontal="left" vertical="top"/>
    </xf>
    <xf numFmtId="44" fontId="2" fillId="0" borderId="0" xfId="3" quotePrefix="1" applyFont="1"/>
    <xf numFmtId="44" fontId="2" fillId="0" borderId="1" xfId="3" quotePrefix="1" applyFont="1" applyBorder="1"/>
    <xf numFmtId="44" fontId="3" fillId="0" borderId="0" xfId="2" applyNumberFormat="1"/>
    <xf numFmtId="44" fontId="3" fillId="0" borderId="1" xfId="2" applyNumberFormat="1" applyBorder="1"/>
    <xf numFmtId="4" fontId="3" fillId="0" borderId="0" xfId="2" applyNumberFormat="1"/>
    <xf numFmtId="4" fontId="3" fillId="0" borderId="1" xfId="2" applyNumberFormat="1" applyBorder="1"/>
    <xf numFmtId="0" fontId="4" fillId="0" borderId="4" xfId="2" applyFont="1" applyBorder="1"/>
    <xf numFmtId="0" fontId="3" fillId="0" borderId="4" xfId="2" applyBorder="1"/>
    <xf numFmtId="0" fontId="3" fillId="0" borderId="4" xfId="2" applyBorder="1" applyAlignment="1">
      <alignment wrapText="1"/>
    </xf>
    <xf numFmtId="0" fontId="3" fillId="0" borderId="4" xfId="2" applyBorder="1" applyAlignment="1">
      <alignment vertical="center" wrapText="1"/>
    </xf>
    <xf numFmtId="0" fontId="3" fillId="0" borderId="4" xfId="2" applyBorder="1" applyAlignment="1">
      <alignment horizontal="left"/>
    </xf>
    <xf numFmtId="0" fontId="3" fillId="0" borderId="4" xfId="2" applyBorder="1" applyAlignment="1">
      <alignment vertical="top"/>
    </xf>
    <xf numFmtId="0" fontId="3" fillId="0" borderId="4" xfId="2" applyBorder="1" applyAlignment="1">
      <alignment vertical="top" wrapText="1"/>
    </xf>
    <xf numFmtId="164" fontId="3" fillId="0" borderId="4" xfId="2" applyNumberFormat="1" applyBorder="1" applyAlignment="1">
      <alignment horizontal="left" vertical="top"/>
    </xf>
    <xf numFmtId="0" fontId="3" fillId="0" borderId="4" xfId="2" applyBorder="1" applyAlignment="1">
      <alignment horizontal="left" vertical="top"/>
    </xf>
    <xf numFmtId="4" fontId="3" fillId="0" borderId="4" xfId="2" applyNumberFormat="1" applyBorder="1"/>
    <xf numFmtId="44" fontId="3" fillId="0" borderId="4" xfId="2" applyNumberFormat="1" applyBorder="1"/>
    <xf numFmtId="10" fontId="3" fillId="0" borderId="4" xfId="2" applyNumberFormat="1" applyBorder="1"/>
    <xf numFmtId="43" fontId="2" fillId="0" borderId="0" xfId="1" quotePrefix="1" applyFont="1"/>
    <xf numFmtId="43" fontId="2" fillId="0" borderId="4" xfId="1" quotePrefix="1" applyFont="1" applyBorder="1"/>
    <xf numFmtId="4" fontId="3" fillId="0" borderId="0" xfId="2" applyNumberFormat="1" applyFill="1"/>
    <xf numFmtId="4" fontId="3" fillId="0" borderId="1" xfId="2" applyNumberFormat="1" applyFill="1" applyBorder="1"/>
    <xf numFmtId="0" fontId="3" fillId="0" borderId="4" xfId="2" applyFill="1" applyBorder="1"/>
    <xf numFmtId="0" fontId="3" fillId="0" borderId="4" xfId="2" applyFont="1" applyFill="1" applyBorder="1"/>
    <xf numFmtId="4" fontId="3" fillId="0" borderId="4" xfId="2" applyNumberFormat="1" applyFill="1" applyBorder="1"/>
    <xf numFmtId="0" fontId="5" fillId="3" borderId="0" xfId="0" applyFont="1" applyFill="1" applyAlignment="1">
      <alignment horizontal="left" wrapText="1"/>
    </xf>
    <xf numFmtId="0" fontId="6" fillId="0" borderId="0" xfId="0" applyFont="1"/>
    <xf numFmtId="0" fontId="8" fillId="0" borderId="0" xfId="0" applyFont="1"/>
    <xf numFmtId="4" fontId="6" fillId="0" borderId="0" xfId="0" applyNumberFormat="1" applyFont="1"/>
    <xf numFmtId="0" fontId="9" fillId="5" borderId="0" xfId="0" applyFont="1" applyFill="1" applyAlignment="1">
      <alignment horizontal="center"/>
    </xf>
    <xf numFmtId="4" fontId="10" fillId="4" borderId="0" xfId="0" applyNumberFormat="1" applyFont="1" applyFill="1" applyAlignment="1">
      <alignment horizontal="right"/>
    </xf>
    <xf numFmtId="0" fontId="11" fillId="4" borderId="0" xfId="0" applyFont="1" applyFill="1" applyAlignment="1">
      <alignment horizontal="left"/>
    </xf>
    <xf numFmtId="0" fontId="12" fillId="4" borderId="0" xfId="0" applyFont="1" applyFill="1" applyAlignment="1">
      <alignment horizontal="left"/>
    </xf>
    <xf numFmtId="0" fontId="6" fillId="0" borderId="0" xfId="0" applyFont="1" applyAlignment="1">
      <alignment wrapText="1"/>
    </xf>
    <xf numFmtId="0" fontId="10" fillId="4" borderId="0" xfId="0" applyNumberFormat="1" applyFont="1" applyFill="1" applyAlignment="1">
      <alignment horizontal="left"/>
    </xf>
    <xf numFmtId="0" fontId="13" fillId="0" borderId="0" xfId="0" applyFont="1"/>
    <xf numFmtId="4" fontId="12" fillId="4" borderId="0" xfId="0" applyNumberFormat="1" applyFont="1" applyFill="1" applyAlignment="1">
      <alignment horizontal="right"/>
    </xf>
    <xf numFmtId="0" fontId="9" fillId="4" borderId="0" xfId="0" applyFont="1" applyFill="1" applyAlignment="1">
      <alignment horizontal="left"/>
    </xf>
    <xf numFmtId="0" fontId="12" fillId="4" borderId="0" xfId="0" applyNumberFormat="1" applyFont="1" applyFill="1" applyAlignment="1">
      <alignment horizontal="left"/>
    </xf>
    <xf numFmtId="44" fontId="3" fillId="0" borderId="4" xfId="2" applyNumberFormat="1" applyFill="1" applyBorder="1"/>
    <xf numFmtId="0" fontId="3" fillId="0" borderId="4" xfId="2" applyFill="1" applyBorder="1" applyAlignment="1">
      <alignment horizontal="left" vertical="top"/>
    </xf>
    <xf numFmtId="44" fontId="3" fillId="2" borderId="4" xfId="2" applyNumberFormat="1" applyFill="1" applyBorder="1"/>
    <xf numFmtId="0" fontId="14" fillId="0" borderId="0" xfId="0" applyFont="1" applyAlignment="1">
      <alignment horizontal="center" vertical="center" wrapText="1"/>
    </xf>
    <xf numFmtId="0" fontId="14" fillId="0" borderId="7" xfId="0" applyFont="1" applyBorder="1"/>
    <xf numFmtId="164" fontId="6" fillId="0" borderId="0" xfId="0" applyNumberFormat="1" applyFont="1"/>
    <xf numFmtId="0" fontId="6" fillId="0" borderId="7" xfId="0" applyFont="1" applyBorder="1"/>
    <xf numFmtId="0" fontId="15" fillId="0" borderId="0" xfId="0" applyFont="1"/>
    <xf numFmtId="164" fontId="3" fillId="2" borderId="4" xfId="2" applyNumberFormat="1" applyFill="1" applyBorder="1" applyAlignment="1">
      <alignment horizontal="left" vertical="top"/>
    </xf>
    <xf numFmtId="0" fontId="3" fillId="2" borderId="4" xfId="2" applyFill="1" applyBorder="1" applyAlignment="1">
      <alignment horizontal="left" vertical="top"/>
    </xf>
    <xf numFmtId="43" fontId="2" fillId="2" borderId="0" xfId="1" quotePrefix="1" applyFont="1" applyFill="1"/>
    <xf numFmtId="4" fontId="3" fillId="2" borderId="4" xfId="2" applyNumberFormat="1" applyFill="1" applyBorder="1"/>
    <xf numFmtId="0" fontId="3" fillId="2" borderId="4" xfId="2" applyFill="1" applyBorder="1"/>
    <xf numFmtId="10" fontId="3" fillId="2" borderId="4" xfId="2" applyNumberFormat="1" applyFill="1" applyBorder="1"/>
    <xf numFmtId="43" fontId="3" fillId="2" borderId="0" xfId="2" applyNumberFormat="1" applyFill="1" applyBorder="1"/>
    <xf numFmtId="4" fontId="3" fillId="2" borderId="5" xfId="2" applyNumberFormat="1" applyFill="1" applyBorder="1"/>
    <xf numFmtId="4" fontId="3" fillId="2" borderId="6" xfId="2" applyNumberFormat="1" applyFill="1" applyBorder="1"/>
    <xf numFmtId="4" fontId="3" fillId="2" borderId="0" xfId="2" applyNumberFormat="1" applyFill="1" applyBorder="1"/>
    <xf numFmtId="43" fontId="3" fillId="2" borderId="4" xfId="2" applyNumberFormat="1" applyFill="1" applyBorder="1"/>
    <xf numFmtId="0" fontId="6" fillId="2" borderId="0" xfId="0" applyFont="1" applyFill="1"/>
    <xf numFmtId="43" fontId="0" fillId="0" borderId="0" xfId="0" applyNumberFormat="1"/>
    <xf numFmtId="164" fontId="0" fillId="0" borderId="0" xfId="0" applyNumberFormat="1"/>
    <xf numFmtId="4" fontId="0" fillId="0" borderId="0" xfId="0" applyNumberFormat="1"/>
    <xf numFmtId="44" fontId="0" fillId="0" borderId="0" xfId="0" applyNumberFormat="1"/>
    <xf numFmtId="10" fontId="0" fillId="0" borderId="0" xfId="0" applyNumberFormat="1"/>
    <xf numFmtId="10" fontId="0" fillId="2" borderId="0" xfId="0" applyNumberFormat="1" applyFill="1"/>
    <xf numFmtId="44" fontId="0" fillId="2" borderId="0" xfId="0" applyNumberFormat="1" applyFill="1"/>
    <xf numFmtId="0" fontId="0" fillId="2" borderId="0" xfId="0" applyFill="1"/>
    <xf numFmtId="164" fontId="0" fillId="2" borderId="0" xfId="0" applyNumberFormat="1" applyFill="1"/>
    <xf numFmtId="43" fontId="0" fillId="2" borderId="0" xfId="0" applyNumberFormat="1" applyFill="1"/>
    <xf numFmtId="4" fontId="0" fillId="2" borderId="0" xfId="0" applyNumberFormat="1" applyFill="1"/>
    <xf numFmtId="0" fontId="16" fillId="0" borderId="0" xfId="0" applyFont="1"/>
    <xf numFmtId="0" fontId="3" fillId="6" borderId="4" xfId="2" applyFill="1" applyBorder="1" applyAlignment="1">
      <alignment wrapText="1"/>
    </xf>
    <xf numFmtId="0" fontId="3" fillId="8" borderId="4" xfId="2" applyFill="1" applyBorder="1" applyAlignment="1">
      <alignment wrapText="1"/>
    </xf>
    <xf numFmtId="0" fontId="3" fillId="10" borderId="4" xfId="2" applyFill="1" applyBorder="1" applyAlignment="1">
      <alignment wrapText="1"/>
    </xf>
    <xf numFmtId="0" fontId="3" fillId="10" borderId="2" xfId="2" applyFill="1" applyBorder="1" applyAlignment="1">
      <alignment wrapText="1"/>
    </xf>
    <xf numFmtId="0" fontId="3" fillId="10" borderId="3" xfId="2" applyFill="1" applyBorder="1" applyAlignment="1">
      <alignment wrapText="1"/>
    </xf>
    <xf numFmtId="0" fontId="3" fillId="11" borderId="4" xfId="2" applyFill="1" applyBorder="1" applyAlignment="1">
      <alignment wrapText="1"/>
    </xf>
    <xf numFmtId="0" fontId="3" fillId="11" borderId="2" xfId="2" applyFill="1" applyBorder="1" applyAlignment="1">
      <alignment wrapText="1"/>
    </xf>
    <xf numFmtId="0" fontId="3" fillId="11" borderId="3" xfId="2" applyFill="1" applyBorder="1" applyAlignment="1">
      <alignment wrapText="1"/>
    </xf>
    <xf numFmtId="0" fontId="3" fillId="12" borderId="4" xfId="2" applyFill="1" applyBorder="1" applyAlignment="1">
      <alignment wrapText="1"/>
    </xf>
    <xf numFmtId="0" fontId="3" fillId="12" borderId="2" xfId="2" applyFill="1" applyBorder="1" applyAlignment="1">
      <alignment wrapText="1"/>
    </xf>
    <xf numFmtId="0" fontId="3" fillId="12" borderId="3" xfId="2" applyFill="1" applyBorder="1" applyAlignment="1">
      <alignment wrapText="1"/>
    </xf>
    <xf numFmtId="0" fontId="3" fillId="13" borderId="4" xfId="2" applyFill="1" applyBorder="1" applyAlignment="1">
      <alignment wrapText="1"/>
    </xf>
    <xf numFmtId="0" fontId="3" fillId="13" borderId="2" xfId="2" applyFill="1" applyBorder="1" applyAlignment="1">
      <alignment wrapText="1"/>
    </xf>
    <xf numFmtId="0" fontId="3" fillId="13" borderId="3" xfId="2" applyFill="1" applyBorder="1" applyAlignment="1">
      <alignment wrapText="1"/>
    </xf>
    <xf numFmtId="0" fontId="3" fillId="14" borderId="4" xfId="2" applyFill="1" applyBorder="1" applyAlignment="1">
      <alignment wrapText="1"/>
    </xf>
    <xf numFmtId="0" fontId="3" fillId="14" borderId="2" xfId="2" applyFill="1" applyBorder="1" applyAlignment="1">
      <alignment wrapText="1"/>
    </xf>
    <xf numFmtId="0" fontId="3" fillId="14" borderId="3" xfId="2" applyFill="1" applyBorder="1" applyAlignment="1">
      <alignment wrapText="1"/>
    </xf>
    <xf numFmtId="0" fontId="3" fillId="15" borderId="4" xfId="2" applyFill="1" applyBorder="1" applyAlignment="1">
      <alignment wrapText="1"/>
    </xf>
    <xf numFmtId="0" fontId="3" fillId="15" borderId="2" xfId="2" applyFill="1" applyBorder="1" applyAlignment="1">
      <alignment wrapText="1"/>
    </xf>
    <xf numFmtId="0" fontId="3" fillId="15" borderId="3" xfId="2" applyFill="1" applyBorder="1" applyAlignment="1">
      <alignment wrapText="1"/>
    </xf>
    <xf numFmtId="0" fontId="3" fillId="16" borderId="4" xfId="2" applyFill="1" applyBorder="1" applyAlignment="1">
      <alignment wrapText="1"/>
    </xf>
    <xf numFmtId="0" fontId="3" fillId="16" borderId="2" xfId="2" applyFill="1" applyBorder="1" applyAlignment="1">
      <alignment wrapText="1"/>
    </xf>
    <xf numFmtId="0" fontId="3" fillId="16" borderId="3" xfId="2" applyFill="1" applyBorder="1" applyAlignment="1">
      <alignment wrapText="1"/>
    </xf>
    <xf numFmtId="0" fontId="3" fillId="17" borderId="4" xfId="2" applyFill="1" applyBorder="1" applyAlignment="1">
      <alignment wrapText="1"/>
    </xf>
    <xf numFmtId="0" fontId="3" fillId="17" borderId="2" xfId="2" applyFill="1" applyBorder="1" applyAlignment="1">
      <alignment wrapText="1"/>
    </xf>
    <xf numFmtId="0" fontId="3" fillId="17" borderId="2" xfId="2" applyFill="1" applyBorder="1"/>
    <xf numFmtId="0" fontId="3" fillId="17" borderId="3" xfId="2" applyFill="1" applyBorder="1"/>
    <xf numFmtId="0" fontId="3" fillId="18" borderId="4" xfId="2" applyFill="1" applyBorder="1"/>
    <xf numFmtId="0" fontId="6" fillId="18" borderId="0" xfId="0" applyFont="1" applyFill="1"/>
    <xf numFmtId="0" fontId="3" fillId="19" borderId="4" xfId="2" applyFill="1" applyBorder="1"/>
    <xf numFmtId="0" fontId="6" fillId="19" borderId="0" xfId="0" applyFont="1" applyFill="1"/>
    <xf numFmtId="0" fontId="3" fillId="20" borderId="4" xfId="2" applyFill="1" applyBorder="1"/>
    <xf numFmtId="0" fontId="6" fillId="20" borderId="0" xfId="0" applyFont="1" applyFill="1"/>
    <xf numFmtId="0" fontId="6" fillId="0" borderId="0" xfId="0" applyFont="1" applyFill="1"/>
    <xf numFmtId="0" fontId="3" fillId="21" borderId="4" xfId="2" applyFill="1" applyBorder="1"/>
    <xf numFmtId="0" fontId="6" fillId="21" borderId="0" xfId="0" applyFont="1" applyFill="1"/>
    <xf numFmtId="0" fontId="3" fillId="22" borderId="4" xfId="2" applyFill="1" applyBorder="1"/>
    <xf numFmtId="0" fontId="6" fillId="22" borderId="0" xfId="0" applyFont="1" applyFill="1"/>
    <xf numFmtId="164" fontId="0" fillId="21" borderId="0" xfId="0" applyNumberFormat="1" applyFill="1"/>
    <xf numFmtId="0" fontId="0" fillId="21" borderId="0" xfId="0" applyFill="1"/>
    <xf numFmtId="43" fontId="0" fillId="21" borderId="0" xfId="0" applyNumberFormat="1" applyFill="1"/>
    <xf numFmtId="4" fontId="0" fillId="21" borderId="0" xfId="0" applyNumberFormat="1" applyFill="1"/>
    <xf numFmtId="44" fontId="0" fillId="21" borderId="0" xfId="0" applyNumberFormat="1" applyFill="1"/>
    <xf numFmtId="10" fontId="0" fillId="21" borderId="0" xfId="0" applyNumberFormat="1" applyFill="1"/>
    <xf numFmtId="0" fontId="7" fillId="7" borderId="0" xfId="0" applyFont="1" applyFill="1" applyAlignment="1">
      <alignment horizontal="center" wrapText="1"/>
    </xf>
    <xf numFmtId="0" fontId="7" fillId="9" borderId="0" xfId="0" applyFont="1" applyFill="1" applyAlignment="1">
      <alignment horizontal="center" wrapText="1"/>
    </xf>
    <xf numFmtId="0" fontId="7" fillId="4" borderId="0" xfId="0" applyFont="1" applyFill="1" applyAlignment="1">
      <alignment horizontal="center" wrapText="1"/>
    </xf>
  </cellXfs>
  <cellStyles count="4">
    <cellStyle name="Comma" xfId="1" builtinId="3"/>
    <cellStyle name="Currency 2" xfId="3" xr:uid="{2D21758D-4F0C-443D-9F2F-B35724927F49}"/>
    <cellStyle name="Normal" xfId="0" builtinId="0"/>
    <cellStyle name="Normal 2" xfId="2" xr:uid="{C6F2C4B1-BC09-4789-9D9F-8CBD0949A52B}"/>
  </cellStyles>
  <dxfs count="0"/>
  <tableStyles count="0" defaultTableStyle="TableStyleMedium2" defaultPivotStyle="PivotStyleLight16"/>
  <colors>
    <mruColors>
      <color rgb="FFFFFFCC"/>
      <color rgb="FFCC9900"/>
      <color rgb="FFCC66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BC648-FE52-495F-B7F6-6E4F83B0FFCE}">
  <dimension ref="A1:W458"/>
  <sheetViews>
    <sheetView workbookViewId="0">
      <selection activeCell="K88" sqref="K88"/>
    </sheetView>
  </sheetViews>
  <sheetFormatPr defaultRowHeight="14.5" x14ac:dyDescent="0.35"/>
  <cols>
    <col min="1" max="1" width="7" bestFit="1" customWidth="1"/>
    <col min="2" max="2" width="31.81640625" customWidth="1"/>
    <col min="3" max="3" width="26.54296875" customWidth="1"/>
    <col min="4" max="4" width="21.1796875" customWidth="1"/>
    <col min="5" max="5" width="22.1796875" customWidth="1"/>
    <col min="6" max="6" width="15.54296875" customWidth="1"/>
    <col min="7" max="7" width="24.1796875" customWidth="1"/>
    <col min="8" max="8" width="26.453125" customWidth="1"/>
    <col min="9" max="9" width="23.26953125" customWidth="1"/>
    <col min="10" max="10" width="23.7265625" customWidth="1"/>
    <col min="11" max="11" width="19.81640625" customWidth="1"/>
    <col min="12" max="12" width="18.81640625" customWidth="1"/>
    <col min="13" max="13" width="25.1796875" customWidth="1"/>
    <col min="14" max="14" width="28.81640625" customWidth="1"/>
    <col min="15" max="15" width="15.26953125" bestFit="1" customWidth="1"/>
    <col min="16" max="16" width="16.54296875" bestFit="1" customWidth="1"/>
    <col min="17" max="17" width="18.81640625" customWidth="1"/>
    <col min="18" max="18" width="17.7265625" customWidth="1"/>
    <col min="19" max="19" width="19.1796875" customWidth="1"/>
    <col min="20" max="20" width="14.54296875" bestFit="1" customWidth="1"/>
    <col min="21" max="21" width="23.81640625" customWidth="1"/>
    <col min="22" max="22" width="16.26953125" bestFit="1" customWidth="1"/>
    <col min="23" max="23" width="16.1796875" bestFit="1" customWidth="1"/>
    <col min="24" max="24" width="36.453125" bestFit="1" customWidth="1"/>
  </cols>
  <sheetData>
    <row r="1" spans="1:23" ht="15.5" x14ac:dyDescent="0.35">
      <c r="A1" s="16" t="s">
        <v>411</v>
      </c>
      <c r="B1" s="17"/>
      <c r="C1" s="17" t="s">
        <v>412</v>
      </c>
      <c r="D1" s="17"/>
      <c r="E1" s="17"/>
      <c r="F1" s="17"/>
      <c r="G1" s="28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x14ac:dyDescent="0.35">
      <c r="A3" s="17"/>
      <c r="B3" s="17"/>
      <c r="C3" s="17" t="s">
        <v>148</v>
      </c>
      <c r="D3" s="17"/>
      <c r="E3" s="17"/>
      <c r="F3" s="17"/>
      <c r="G3" s="17" t="s">
        <v>4</v>
      </c>
      <c r="H3" s="17"/>
      <c r="I3" s="17"/>
      <c r="J3" s="17"/>
      <c r="K3" s="17"/>
      <c r="L3" s="17"/>
      <c r="M3" s="17"/>
      <c r="N3" s="17"/>
      <c r="O3" s="17"/>
      <c r="P3" s="17"/>
      <c r="Q3" s="17" t="s">
        <v>149</v>
      </c>
      <c r="R3" s="17"/>
      <c r="S3" s="17" t="s">
        <v>150</v>
      </c>
      <c r="T3" s="17"/>
      <c r="U3" s="17"/>
      <c r="V3" s="17"/>
      <c r="W3" s="17"/>
    </row>
    <row r="4" spans="1:23" ht="63.5" x14ac:dyDescent="0.35">
      <c r="A4" s="17"/>
      <c r="B4" s="17"/>
      <c r="C4" s="81">
        <v>2020</v>
      </c>
      <c r="D4" s="82" t="s">
        <v>151</v>
      </c>
      <c r="E4" s="18" t="s">
        <v>152</v>
      </c>
      <c r="F4" s="18" t="s">
        <v>147</v>
      </c>
      <c r="G4" s="83">
        <v>2020</v>
      </c>
      <c r="H4" s="86">
        <v>2020</v>
      </c>
      <c r="I4" s="89">
        <v>2020</v>
      </c>
      <c r="J4" s="92">
        <v>2020</v>
      </c>
      <c r="K4" s="95">
        <v>2020</v>
      </c>
      <c r="L4" s="98">
        <v>2020</v>
      </c>
      <c r="M4" s="101">
        <v>2020</v>
      </c>
      <c r="N4" s="104">
        <v>2020</v>
      </c>
      <c r="O4" s="18" t="s">
        <v>147</v>
      </c>
      <c r="P4" s="17" t="s">
        <v>153</v>
      </c>
      <c r="Q4" s="18" t="s">
        <v>154</v>
      </c>
      <c r="R4" s="18" t="s">
        <v>155</v>
      </c>
      <c r="S4" s="18" t="s">
        <v>156</v>
      </c>
      <c r="T4" s="19" t="s">
        <v>157</v>
      </c>
      <c r="U4" s="18" t="s">
        <v>158</v>
      </c>
      <c r="V4" s="19" t="s">
        <v>159</v>
      </c>
      <c r="W4" s="18" t="s">
        <v>160</v>
      </c>
    </row>
    <row r="5" spans="1:23" x14ac:dyDescent="0.35">
      <c r="A5" s="17"/>
      <c r="B5" s="17" t="s">
        <v>5</v>
      </c>
      <c r="C5" s="17" t="s">
        <v>7</v>
      </c>
      <c r="D5" s="17" t="s">
        <v>7</v>
      </c>
      <c r="E5" s="17" t="s">
        <v>7</v>
      </c>
      <c r="F5" s="17"/>
      <c r="G5" s="20">
        <v>1130</v>
      </c>
      <c r="H5" s="20">
        <v>2211</v>
      </c>
      <c r="I5" s="20">
        <v>2560</v>
      </c>
      <c r="J5" s="20">
        <v>2610</v>
      </c>
      <c r="K5" s="20">
        <v>2620</v>
      </c>
      <c r="L5" s="20" t="s">
        <v>425</v>
      </c>
      <c r="M5" s="20" t="s">
        <v>426</v>
      </c>
      <c r="N5" s="20">
        <v>1120</v>
      </c>
      <c r="O5" s="17"/>
      <c r="P5" s="17"/>
      <c r="Q5" s="17"/>
      <c r="R5" s="17"/>
      <c r="S5" s="17"/>
      <c r="T5" s="17"/>
      <c r="U5" s="17"/>
      <c r="V5" s="17"/>
      <c r="W5" s="17"/>
    </row>
    <row r="6" spans="1:23" x14ac:dyDescent="0.35">
      <c r="A6" s="17"/>
      <c r="B6" s="17" t="s">
        <v>6</v>
      </c>
      <c r="C6" s="17" t="s">
        <v>424</v>
      </c>
      <c r="D6" s="17" t="s">
        <v>424</v>
      </c>
      <c r="E6" s="17" t="s">
        <v>161</v>
      </c>
      <c r="F6" s="17"/>
      <c r="G6" s="17" t="s">
        <v>424</v>
      </c>
      <c r="H6" s="17" t="s">
        <v>424</v>
      </c>
      <c r="I6" s="17" t="s">
        <v>424</v>
      </c>
      <c r="J6" s="17" t="s">
        <v>424</v>
      </c>
      <c r="K6" s="17" t="s">
        <v>424</v>
      </c>
      <c r="L6" s="17" t="s">
        <v>424</v>
      </c>
      <c r="M6" s="17" t="s">
        <v>424</v>
      </c>
      <c r="N6" s="17" t="s">
        <v>429</v>
      </c>
      <c r="O6" s="17"/>
      <c r="P6" s="17"/>
      <c r="Q6" s="17"/>
      <c r="R6" s="17"/>
      <c r="S6" s="17"/>
      <c r="T6" s="17"/>
      <c r="U6" s="17"/>
      <c r="V6" s="17"/>
      <c r="W6" s="17"/>
    </row>
    <row r="7" spans="1:23" ht="25" x14ac:dyDescent="0.35">
      <c r="A7" s="17"/>
      <c r="B7" s="21" t="s">
        <v>8</v>
      </c>
      <c r="C7" s="21" t="s">
        <v>162</v>
      </c>
      <c r="D7" s="21" t="s">
        <v>163</v>
      </c>
      <c r="E7" s="22" t="s">
        <v>9</v>
      </c>
      <c r="F7" s="17"/>
      <c r="G7" s="22" t="s">
        <v>9</v>
      </c>
      <c r="H7" s="22" t="s">
        <v>9</v>
      </c>
      <c r="I7" s="22" t="s">
        <v>9</v>
      </c>
      <c r="J7" s="22" t="s">
        <v>9</v>
      </c>
      <c r="K7" s="22" t="s">
        <v>9</v>
      </c>
      <c r="L7" s="22" t="s">
        <v>9</v>
      </c>
      <c r="M7" s="22" t="s">
        <v>9</v>
      </c>
      <c r="N7" s="22" t="s">
        <v>9</v>
      </c>
      <c r="O7" s="17"/>
      <c r="P7" s="17"/>
      <c r="Q7" s="17"/>
      <c r="R7" s="17"/>
      <c r="S7" s="17"/>
      <c r="T7" s="17"/>
      <c r="U7" s="17"/>
      <c r="V7" s="17"/>
      <c r="W7" s="17"/>
    </row>
    <row r="8" spans="1:23" x14ac:dyDescent="0.3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10" spans="1:23" x14ac:dyDescent="0.35">
      <c r="A10" s="70">
        <v>130</v>
      </c>
      <c r="B10" t="s">
        <v>10</v>
      </c>
      <c r="C10" s="69">
        <v>38741019.859999999</v>
      </c>
      <c r="D10" s="69">
        <v>654765.48</v>
      </c>
      <c r="E10" s="69">
        <v>0</v>
      </c>
      <c r="F10" s="71">
        <v>38086254.380000003</v>
      </c>
      <c r="G10" s="72">
        <v>3138918.12</v>
      </c>
      <c r="H10" s="72">
        <v>2179017.8000000003</v>
      </c>
      <c r="I10" s="72">
        <v>0</v>
      </c>
      <c r="J10" s="72">
        <v>904895.02</v>
      </c>
      <c r="K10" s="72">
        <v>57621.25</v>
      </c>
      <c r="L10" s="72">
        <v>0</v>
      </c>
      <c r="M10" s="72">
        <v>0</v>
      </c>
      <c r="N10" s="72">
        <v>52461.47</v>
      </c>
      <c r="O10" s="72">
        <v>6332913.6599999992</v>
      </c>
      <c r="P10" s="72">
        <v>31753340.720000003</v>
      </c>
      <c r="Q10">
        <v>2855</v>
      </c>
      <c r="R10" s="72">
        <v>11122.010760070054</v>
      </c>
      <c r="S10">
        <v>465</v>
      </c>
      <c r="U10" s="72">
        <v>5171735.0034325747</v>
      </c>
      <c r="V10" s="72">
        <v>31805802.190000001</v>
      </c>
    </row>
    <row r="11" spans="1:23" x14ac:dyDescent="0.35">
      <c r="A11" s="70" t="s">
        <v>164</v>
      </c>
      <c r="C11" s="71"/>
      <c r="D11" s="71"/>
      <c r="E11" s="71"/>
      <c r="F11" s="71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>
        <v>1520</v>
      </c>
      <c r="S11">
        <v>294</v>
      </c>
      <c r="T11" s="73">
        <v>0.63225806451612898</v>
      </c>
      <c r="U11" s="72">
        <v>3269871.163460596</v>
      </c>
      <c r="V11" s="72">
        <v>20109474.933032256</v>
      </c>
      <c r="W11" t="s">
        <v>413</v>
      </c>
    </row>
    <row r="12" spans="1:23" x14ac:dyDescent="0.35">
      <c r="A12" s="70" t="s">
        <v>165</v>
      </c>
      <c r="C12" s="71"/>
      <c r="D12" s="71"/>
      <c r="E12" s="71"/>
      <c r="F12" s="71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>
        <v>1335</v>
      </c>
      <c r="S12">
        <v>171</v>
      </c>
      <c r="T12" s="73">
        <v>0.36774193548387096</v>
      </c>
      <c r="U12" s="72">
        <v>1901863.8399719791</v>
      </c>
      <c r="V12" s="72">
        <v>11696327.256967742</v>
      </c>
      <c r="W12" t="s">
        <v>413</v>
      </c>
    </row>
    <row r="13" spans="1:23" x14ac:dyDescent="0.35">
      <c r="A13" s="70">
        <v>200</v>
      </c>
      <c r="B13" t="s">
        <v>11</v>
      </c>
      <c r="C13" s="69">
        <v>30410198.030000001</v>
      </c>
      <c r="D13" s="69">
        <v>1012806.82</v>
      </c>
      <c r="E13" s="69">
        <v>0</v>
      </c>
      <c r="F13" s="71">
        <v>29397391.210000001</v>
      </c>
      <c r="G13" s="72">
        <v>2593364.54</v>
      </c>
      <c r="H13" s="72">
        <v>887445.30999999994</v>
      </c>
      <c r="I13" s="72">
        <v>0</v>
      </c>
      <c r="J13" s="72">
        <v>738798.5</v>
      </c>
      <c r="K13" s="72">
        <v>23454.030000000002</v>
      </c>
      <c r="L13" s="72">
        <v>0</v>
      </c>
      <c r="M13" s="72">
        <v>0</v>
      </c>
      <c r="N13" s="72">
        <v>0</v>
      </c>
      <c r="O13" s="72">
        <v>4243062.38</v>
      </c>
      <c r="P13" s="72">
        <v>25154328.830000002</v>
      </c>
      <c r="Q13">
        <v>3019</v>
      </c>
      <c r="R13" s="72">
        <v>8332.0068996356422</v>
      </c>
      <c r="S13">
        <v>516</v>
      </c>
      <c r="U13" s="72">
        <v>4299315.560211991</v>
      </c>
      <c r="V13" s="72">
        <v>25154328.830000002</v>
      </c>
    </row>
    <row r="14" spans="1:23" x14ac:dyDescent="0.35">
      <c r="A14" s="70" t="s">
        <v>164</v>
      </c>
      <c r="C14" s="71"/>
      <c r="D14" s="71"/>
      <c r="E14" s="71"/>
      <c r="F14" s="71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>
        <v>1586</v>
      </c>
      <c r="S14">
        <v>332</v>
      </c>
      <c r="T14" s="73">
        <v>0.64341085271317833</v>
      </c>
      <c r="U14" s="72">
        <v>2766226.2906790334</v>
      </c>
      <c r="V14" s="72">
        <v>16184568.161937987</v>
      </c>
      <c r="W14" t="s">
        <v>413</v>
      </c>
    </row>
    <row r="15" spans="1:23" x14ac:dyDescent="0.35">
      <c r="A15" s="70" t="s">
        <v>165</v>
      </c>
      <c r="C15" s="71"/>
      <c r="D15" s="71"/>
      <c r="E15" s="71"/>
      <c r="F15" s="71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>
        <v>1433</v>
      </c>
      <c r="S15">
        <v>184</v>
      </c>
      <c r="T15" s="73">
        <v>0.35658914728682173</v>
      </c>
      <c r="U15" s="72">
        <v>1533089.269532958</v>
      </c>
      <c r="V15" s="72">
        <v>8969760.6680620164</v>
      </c>
      <c r="W15" t="s">
        <v>413</v>
      </c>
    </row>
    <row r="16" spans="1:23" x14ac:dyDescent="0.35">
      <c r="A16" s="70">
        <v>220</v>
      </c>
      <c r="B16" t="s">
        <v>12</v>
      </c>
      <c r="C16" s="69">
        <v>22569581.949999999</v>
      </c>
      <c r="D16" s="69">
        <v>323581.09999999998</v>
      </c>
      <c r="E16" s="69">
        <v>0</v>
      </c>
      <c r="F16" s="71">
        <v>22246000.849999998</v>
      </c>
      <c r="G16" s="72">
        <v>1937345.72</v>
      </c>
      <c r="H16" s="72">
        <v>1089787.3899999999</v>
      </c>
      <c r="I16" s="72">
        <v>15214.34</v>
      </c>
      <c r="J16" s="72">
        <v>557878.57999999996</v>
      </c>
      <c r="K16" s="72">
        <v>12247.29</v>
      </c>
      <c r="L16" s="72">
        <v>0</v>
      </c>
      <c r="M16" s="72">
        <v>3127.22</v>
      </c>
      <c r="N16" s="72">
        <v>47160.34</v>
      </c>
      <c r="O16" s="72">
        <v>3662760.88</v>
      </c>
      <c r="P16" s="72">
        <v>18583239.969999999</v>
      </c>
      <c r="Q16">
        <v>2404</v>
      </c>
      <c r="R16" s="72">
        <v>7730.1330990016631</v>
      </c>
      <c r="S16">
        <v>288</v>
      </c>
      <c r="U16" s="72">
        <v>2226278.3325124788</v>
      </c>
      <c r="V16" s="72">
        <v>18633527.529999997</v>
      </c>
    </row>
    <row r="17" spans="1:23" x14ac:dyDescent="0.35">
      <c r="A17" s="70" t="s">
        <v>164</v>
      </c>
      <c r="C17" s="71"/>
      <c r="D17" s="71"/>
      <c r="E17" s="71"/>
      <c r="F17" s="71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>
        <v>1404</v>
      </c>
      <c r="S17">
        <v>194</v>
      </c>
      <c r="T17" s="73">
        <v>0.67361111111111116</v>
      </c>
      <c r="U17" s="72">
        <v>1499645.8212063226</v>
      </c>
      <c r="V17" s="72">
        <v>12551751.183402777</v>
      </c>
      <c r="W17" t="s">
        <v>413</v>
      </c>
    </row>
    <row r="18" spans="1:23" x14ac:dyDescent="0.35">
      <c r="A18" s="70" t="s">
        <v>165</v>
      </c>
      <c r="C18" s="71"/>
      <c r="D18" s="71"/>
      <c r="E18" s="71"/>
      <c r="F18" s="71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>
        <v>1000</v>
      </c>
      <c r="S18">
        <v>94</v>
      </c>
      <c r="T18" s="73">
        <v>0.3263888888888889</v>
      </c>
      <c r="U18" s="72">
        <v>726632.51130615629</v>
      </c>
      <c r="V18" s="72">
        <v>6081776.3465972217</v>
      </c>
      <c r="W18" t="s">
        <v>413</v>
      </c>
    </row>
    <row r="19" spans="1:23" x14ac:dyDescent="0.35">
      <c r="A19" s="70">
        <v>300</v>
      </c>
      <c r="B19" t="s">
        <v>13</v>
      </c>
      <c r="C19" s="69">
        <v>13606809.619999999</v>
      </c>
      <c r="D19" s="69">
        <v>542093.87</v>
      </c>
      <c r="E19" s="69">
        <v>0</v>
      </c>
      <c r="F19" s="71">
        <v>13064715.75</v>
      </c>
      <c r="G19" s="72">
        <v>1433464.4000000001</v>
      </c>
      <c r="H19" s="72">
        <v>669560.6</v>
      </c>
      <c r="I19" s="72">
        <v>0</v>
      </c>
      <c r="J19" s="72">
        <v>306546.95</v>
      </c>
      <c r="K19" s="72">
        <v>17756.64</v>
      </c>
      <c r="L19" s="72">
        <v>0</v>
      </c>
      <c r="M19" s="72">
        <v>0</v>
      </c>
      <c r="N19" s="72">
        <v>0</v>
      </c>
      <c r="O19" s="72">
        <v>2427328.5900000003</v>
      </c>
      <c r="P19" s="72">
        <v>10637387.16</v>
      </c>
      <c r="Q19">
        <v>830</v>
      </c>
      <c r="R19" s="72">
        <v>12816.129108433735</v>
      </c>
      <c r="S19">
        <v>174</v>
      </c>
      <c r="U19" s="72">
        <v>2230006.4648674699</v>
      </c>
      <c r="V19" s="72">
        <v>10637387.16</v>
      </c>
    </row>
    <row r="20" spans="1:23" x14ac:dyDescent="0.35">
      <c r="A20" s="70" t="s">
        <v>164</v>
      </c>
      <c r="C20" s="71"/>
      <c r="D20" s="71"/>
      <c r="E20" s="71"/>
      <c r="F20" s="71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>
        <v>417</v>
      </c>
      <c r="S20">
        <v>110</v>
      </c>
      <c r="T20" s="73">
        <v>0.63218390804597702</v>
      </c>
      <c r="U20" s="72">
        <v>1409774.2019277108</v>
      </c>
      <c r="V20" s="72">
        <v>6724784.9862068966</v>
      </c>
      <c r="W20" t="s">
        <v>413</v>
      </c>
    </row>
    <row r="21" spans="1:23" x14ac:dyDescent="0.35">
      <c r="A21" s="70" t="s">
        <v>165</v>
      </c>
      <c r="C21" s="71"/>
      <c r="D21" s="71"/>
      <c r="E21" s="71"/>
      <c r="F21" s="71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>
        <v>413</v>
      </c>
      <c r="S21">
        <v>64</v>
      </c>
      <c r="T21" s="73">
        <v>0.36781609195402298</v>
      </c>
      <c r="U21" s="72">
        <v>820232.26293975906</v>
      </c>
      <c r="V21" s="72">
        <v>3912602.1737931035</v>
      </c>
      <c r="W21" t="s">
        <v>413</v>
      </c>
    </row>
    <row r="22" spans="1:23" x14ac:dyDescent="0.35">
      <c r="A22" s="70">
        <v>400</v>
      </c>
      <c r="B22" t="s">
        <v>14</v>
      </c>
      <c r="C22" s="69">
        <v>13826627.939999999</v>
      </c>
      <c r="D22" s="69">
        <v>480525.06</v>
      </c>
      <c r="E22" s="69">
        <v>0</v>
      </c>
      <c r="F22" s="71">
        <v>13346102.879999999</v>
      </c>
      <c r="G22" s="72">
        <v>855604.54</v>
      </c>
      <c r="H22" s="72">
        <v>566615.79</v>
      </c>
      <c r="I22" s="72">
        <v>0</v>
      </c>
      <c r="J22" s="72">
        <v>315499.90000000002</v>
      </c>
      <c r="K22" s="72">
        <v>9315.9599999999991</v>
      </c>
      <c r="L22" s="72">
        <v>0</v>
      </c>
      <c r="M22" s="72">
        <v>0</v>
      </c>
      <c r="N22" s="72">
        <v>0</v>
      </c>
      <c r="O22" s="72">
        <v>1747036.19</v>
      </c>
      <c r="P22" s="72">
        <v>11599066.689999999</v>
      </c>
      <c r="Q22">
        <v>978</v>
      </c>
      <c r="R22" s="72">
        <v>11859.986390593047</v>
      </c>
      <c r="S22">
        <v>175</v>
      </c>
      <c r="U22" s="72">
        <v>2075497.6183537832</v>
      </c>
      <c r="V22" s="72">
        <v>11599066.689999999</v>
      </c>
    </row>
    <row r="23" spans="1:23" x14ac:dyDescent="0.35">
      <c r="A23" s="70" t="s">
        <v>164</v>
      </c>
      <c r="C23" s="71"/>
      <c r="D23" s="71"/>
      <c r="E23" s="71"/>
      <c r="F23" s="71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>
        <v>523</v>
      </c>
      <c r="S23">
        <v>124</v>
      </c>
      <c r="T23" s="73">
        <v>0.70857142857142852</v>
      </c>
      <c r="U23" s="72">
        <v>1470638.3124335378</v>
      </c>
      <c r="V23" s="72">
        <v>8218767.2546285708</v>
      </c>
      <c r="W23" t="s">
        <v>413</v>
      </c>
    </row>
    <row r="24" spans="1:23" x14ac:dyDescent="0.35">
      <c r="A24" s="70" t="s">
        <v>165</v>
      </c>
      <c r="C24" s="71"/>
      <c r="D24" s="71"/>
      <c r="E24" s="71"/>
      <c r="F24" s="71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>
        <v>455</v>
      </c>
      <c r="S24">
        <v>51</v>
      </c>
      <c r="T24" s="73">
        <v>0.29142857142857143</v>
      </c>
      <c r="U24" s="72">
        <v>604859.30592024536</v>
      </c>
      <c r="V24" s="72">
        <v>3380299.4353714283</v>
      </c>
      <c r="W24" t="s">
        <v>413</v>
      </c>
    </row>
    <row r="25" spans="1:23" x14ac:dyDescent="0.35">
      <c r="A25" s="70">
        <v>420</v>
      </c>
      <c r="B25" t="s">
        <v>15</v>
      </c>
      <c r="C25" s="69">
        <v>20870632.670000002</v>
      </c>
      <c r="D25" s="69">
        <v>405441.65</v>
      </c>
      <c r="E25" s="69">
        <v>0</v>
      </c>
      <c r="F25" s="71">
        <v>20465191.020000003</v>
      </c>
      <c r="G25" s="72">
        <v>2077044.75</v>
      </c>
      <c r="H25" s="72">
        <v>734609.37</v>
      </c>
      <c r="I25" s="72">
        <v>0</v>
      </c>
      <c r="J25" s="72">
        <v>545110.07000000007</v>
      </c>
      <c r="K25" s="72">
        <v>21139.53</v>
      </c>
      <c r="L25" s="72">
        <v>0</v>
      </c>
      <c r="M25" s="72">
        <v>0</v>
      </c>
      <c r="N25" s="72">
        <v>51572.800000000003</v>
      </c>
      <c r="O25" s="72">
        <v>3429476.52</v>
      </c>
      <c r="P25" s="72">
        <v>17035714.500000004</v>
      </c>
      <c r="Q25">
        <v>2103</v>
      </c>
      <c r="R25" s="72">
        <v>8100.6726105563503</v>
      </c>
      <c r="S25">
        <v>352</v>
      </c>
      <c r="U25" s="72">
        <v>2851436.7589158351</v>
      </c>
      <c r="V25" s="72">
        <v>17087287.300000004</v>
      </c>
    </row>
    <row r="26" spans="1:23" x14ac:dyDescent="0.35">
      <c r="A26" s="70" t="s">
        <v>164</v>
      </c>
      <c r="C26" s="71"/>
      <c r="D26" s="71"/>
      <c r="E26" s="71"/>
      <c r="F26" s="71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>
        <v>1111</v>
      </c>
      <c r="S26">
        <v>222</v>
      </c>
      <c r="T26" s="73">
        <v>0.63068181818181823</v>
      </c>
      <c r="U26" s="72">
        <v>1798349.3195435097</v>
      </c>
      <c r="V26" s="72">
        <v>10776641.422159094</v>
      </c>
      <c r="W26" t="s">
        <v>413</v>
      </c>
    </row>
    <row r="27" spans="1:23" x14ac:dyDescent="0.35">
      <c r="A27" s="70" t="s">
        <v>165</v>
      </c>
      <c r="C27" s="71"/>
      <c r="D27" s="71"/>
      <c r="E27" s="71"/>
      <c r="F27" s="71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>
        <v>992</v>
      </c>
      <c r="S27">
        <v>130</v>
      </c>
      <c r="T27" s="73">
        <v>0.36931818181818182</v>
      </c>
      <c r="U27" s="72">
        <v>1053087.4393723255</v>
      </c>
      <c r="V27" s="72">
        <v>6310645.877840911</v>
      </c>
      <c r="W27" t="s">
        <v>413</v>
      </c>
    </row>
    <row r="28" spans="1:23" x14ac:dyDescent="0.35">
      <c r="A28" s="70">
        <v>500</v>
      </c>
      <c r="B28" t="s">
        <v>16</v>
      </c>
      <c r="C28" s="69">
        <v>11076563.390000001</v>
      </c>
      <c r="D28" s="69">
        <v>152843.93</v>
      </c>
      <c r="E28" s="69">
        <v>0</v>
      </c>
      <c r="F28" s="71">
        <v>10923719.460000001</v>
      </c>
      <c r="G28" s="72">
        <v>1267333.1200000001</v>
      </c>
      <c r="H28" s="72">
        <v>513504.96</v>
      </c>
      <c r="I28" s="72">
        <v>0</v>
      </c>
      <c r="J28" s="72">
        <v>247496.40999999997</v>
      </c>
      <c r="K28" s="72">
        <v>6864.8099999999995</v>
      </c>
      <c r="L28" s="72">
        <v>0</v>
      </c>
      <c r="M28" s="72">
        <v>0</v>
      </c>
      <c r="N28" s="72">
        <v>0</v>
      </c>
      <c r="O28" s="72">
        <v>2035199.3</v>
      </c>
      <c r="P28" s="72">
        <v>8888520.1600000001</v>
      </c>
      <c r="Q28">
        <v>954</v>
      </c>
      <c r="R28" s="72">
        <v>9317.1070859538777</v>
      </c>
      <c r="S28">
        <v>176</v>
      </c>
      <c r="U28" s="72">
        <v>1639810.8471278825</v>
      </c>
      <c r="V28" s="72">
        <v>8888520.1600000001</v>
      </c>
    </row>
    <row r="29" spans="1:23" x14ac:dyDescent="0.35">
      <c r="A29" s="70" t="s">
        <v>164</v>
      </c>
      <c r="C29" s="71"/>
      <c r="D29" s="71"/>
      <c r="E29" s="71"/>
      <c r="F29" s="71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>
        <v>506</v>
      </c>
      <c r="S29">
        <v>105</v>
      </c>
      <c r="T29" s="73">
        <v>0.59659090909090906</v>
      </c>
      <c r="U29" s="72">
        <v>978296.24402515718</v>
      </c>
      <c r="V29" s="72">
        <v>5302810.3227272723</v>
      </c>
      <c r="W29" t="s">
        <v>413</v>
      </c>
    </row>
    <row r="30" spans="1:23" x14ac:dyDescent="0.35">
      <c r="A30" s="70" t="s">
        <v>165</v>
      </c>
      <c r="C30" s="71"/>
      <c r="D30" s="71"/>
      <c r="E30" s="71"/>
      <c r="F30" s="71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>
        <v>448</v>
      </c>
      <c r="S30">
        <v>71</v>
      </c>
      <c r="T30" s="73">
        <v>0.40340909090909088</v>
      </c>
      <c r="U30" s="72">
        <v>661514.60310272535</v>
      </c>
      <c r="V30" s="72">
        <v>3585709.8372727269</v>
      </c>
      <c r="W30" t="s">
        <v>413</v>
      </c>
    </row>
    <row r="31" spans="1:23" x14ac:dyDescent="0.35">
      <c r="A31" s="70">
        <v>614</v>
      </c>
      <c r="B31" t="s">
        <v>17</v>
      </c>
      <c r="C31" s="69">
        <v>33037151.43</v>
      </c>
      <c r="D31" s="69">
        <v>778109.97</v>
      </c>
      <c r="E31" s="69">
        <v>0</v>
      </c>
      <c r="F31" s="71">
        <v>32259041.460000001</v>
      </c>
      <c r="G31" s="72">
        <v>2133058.23</v>
      </c>
      <c r="H31" s="72">
        <v>1092212</v>
      </c>
      <c r="I31" s="72">
        <v>0</v>
      </c>
      <c r="J31" s="72">
        <v>851878.1</v>
      </c>
      <c r="K31" s="72">
        <v>19594.080000000002</v>
      </c>
      <c r="L31" s="72">
        <v>3412.5</v>
      </c>
      <c r="M31" s="72">
        <v>0</v>
      </c>
      <c r="N31" s="72">
        <v>2621.96</v>
      </c>
      <c r="O31" s="72">
        <v>4102776.87</v>
      </c>
      <c r="P31" s="72">
        <v>28156264.59</v>
      </c>
      <c r="Q31">
        <v>2868</v>
      </c>
      <c r="R31" s="72">
        <v>9817.3865376569029</v>
      </c>
      <c r="S31">
        <v>441</v>
      </c>
      <c r="U31" s="72">
        <v>4329467.4631066946</v>
      </c>
      <c r="V31" s="72">
        <v>28158886.550000001</v>
      </c>
    </row>
    <row r="32" spans="1:23" x14ac:dyDescent="0.35">
      <c r="A32" s="70" t="s">
        <v>164</v>
      </c>
      <c r="C32" s="71"/>
      <c r="D32" s="71"/>
      <c r="E32" s="71"/>
      <c r="F32" s="71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>
        <v>1560</v>
      </c>
      <c r="S32">
        <v>301</v>
      </c>
      <c r="T32" s="73">
        <v>0.68253968253968256</v>
      </c>
      <c r="U32" s="72">
        <v>2955033.3478347277</v>
      </c>
      <c r="V32" s="72">
        <v>19219557.486507937</v>
      </c>
      <c r="W32" t="s">
        <v>413</v>
      </c>
    </row>
    <row r="33" spans="1:23" x14ac:dyDescent="0.35">
      <c r="A33" s="70" t="s">
        <v>165</v>
      </c>
      <c r="C33" s="71"/>
      <c r="D33" s="71"/>
      <c r="E33" s="71"/>
      <c r="F33" s="71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>
        <v>1308</v>
      </c>
      <c r="S33">
        <v>140</v>
      </c>
      <c r="T33" s="73">
        <v>0.31746031746031744</v>
      </c>
      <c r="U33" s="72">
        <v>1374434.1152719664</v>
      </c>
      <c r="V33" s="72">
        <v>8939329.0634920634</v>
      </c>
      <c r="W33" t="s">
        <v>413</v>
      </c>
    </row>
    <row r="34" spans="1:23" x14ac:dyDescent="0.35">
      <c r="A34" s="70">
        <v>617</v>
      </c>
      <c r="B34" t="s">
        <v>166</v>
      </c>
      <c r="C34" s="69">
        <v>11722551.84</v>
      </c>
      <c r="D34" s="69">
        <v>352147.72</v>
      </c>
      <c r="E34" s="69">
        <v>0</v>
      </c>
      <c r="F34" s="71">
        <v>11370404.119999999</v>
      </c>
      <c r="G34" s="72">
        <v>496456.77</v>
      </c>
      <c r="H34" s="72">
        <v>929957.41</v>
      </c>
      <c r="I34" s="72">
        <v>0</v>
      </c>
      <c r="J34" s="72">
        <v>376464.97</v>
      </c>
      <c r="K34" s="72">
        <v>34531.269999999997</v>
      </c>
      <c r="L34" s="72">
        <v>790856.08</v>
      </c>
      <c r="M34" s="72">
        <v>0</v>
      </c>
      <c r="N34" s="72">
        <v>0</v>
      </c>
      <c r="O34" s="72">
        <v>2628266.5</v>
      </c>
      <c r="P34" s="72">
        <v>8742137.6199999992</v>
      </c>
      <c r="Q34">
        <v>869</v>
      </c>
      <c r="R34" s="72">
        <v>10059.997261219793</v>
      </c>
      <c r="S34">
        <v>120</v>
      </c>
      <c r="U34" s="72">
        <v>1207199.671346375</v>
      </c>
      <c r="V34" s="72">
        <v>8742137.6199999992</v>
      </c>
    </row>
    <row r="35" spans="1:23" x14ac:dyDescent="0.35">
      <c r="A35" s="70" t="s">
        <v>164</v>
      </c>
      <c r="C35" s="71"/>
      <c r="D35" s="71"/>
      <c r="E35" s="71"/>
      <c r="F35" s="71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>
        <v>501</v>
      </c>
      <c r="S35">
        <v>69</v>
      </c>
      <c r="T35" s="73">
        <v>0.57499999999999996</v>
      </c>
      <c r="U35" s="72">
        <v>694139.81102416571</v>
      </c>
      <c r="V35" s="72">
        <v>5026729.1314999992</v>
      </c>
      <c r="W35" t="s">
        <v>413</v>
      </c>
    </row>
    <row r="36" spans="1:23" x14ac:dyDescent="0.35">
      <c r="A36" s="70" t="s">
        <v>165</v>
      </c>
      <c r="C36" s="71"/>
      <c r="D36" s="71"/>
      <c r="E36" s="71"/>
      <c r="F36" s="71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>
        <v>368</v>
      </c>
      <c r="S36">
        <v>51</v>
      </c>
      <c r="T36" s="73">
        <v>0.42499999999999999</v>
      </c>
      <c r="U36" s="72">
        <v>513059.86032220942</v>
      </c>
      <c r="V36" s="72">
        <v>3715408.4884999995</v>
      </c>
      <c r="W36" t="s">
        <v>413</v>
      </c>
    </row>
    <row r="37" spans="1:23" x14ac:dyDescent="0.35">
      <c r="A37" s="70">
        <v>618</v>
      </c>
      <c r="B37" t="s">
        <v>167</v>
      </c>
      <c r="C37" s="69">
        <v>14482304.51</v>
      </c>
      <c r="D37" s="69">
        <v>202776.26</v>
      </c>
      <c r="E37" s="69">
        <v>0</v>
      </c>
      <c r="F37" s="71">
        <v>14279528.25</v>
      </c>
      <c r="G37" s="72">
        <v>1035846.58</v>
      </c>
      <c r="H37" s="72">
        <v>1109380.52</v>
      </c>
      <c r="I37" s="72">
        <v>0</v>
      </c>
      <c r="J37" s="72">
        <v>365177.5</v>
      </c>
      <c r="K37" s="72">
        <v>17498.48</v>
      </c>
      <c r="L37" s="72">
        <v>0</v>
      </c>
      <c r="M37" s="72">
        <v>27734.769999999997</v>
      </c>
      <c r="N37" s="72">
        <v>0</v>
      </c>
      <c r="O37" s="72">
        <v>2555637.85</v>
      </c>
      <c r="P37" s="72">
        <v>11723890.4</v>
      </c>
      <c r="Q37">
        <v>1015</v>
      </c>
      <c r="R37" s="72">
        <v>11550.630935960591</v>
      </c>
      <c r="S37">
        <v>152</v>
      </c>
      <c r="U37" s="72">
        <v>1755695.9022660099</v>
      </c>
      <c r="V37" s="72">
        <v>11751625.17</v>
      </c>
    </row>
    <row r="38" spans="1:23" x14ac:dyDescent="0.35">
      <c r="A38" s="70" t="s">
        <v>164</v>
      </c>
      <c r="C38" s="71"/>
      <c r="D38" s="71"/>
      <c r="E38" s="71"/>
      <c r="F38" s="71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>
        <v>536</v>
      </c>
      <c r="S38">
        <v>98</v>
      </c>
      <c r="T38" s="73">
        <v>0.64473684210526316</v>
      </c>
      <c r="U38" s="72">
        <v>1131961.831724138</v>
      </c>
      <c r="V38" s="72">
        <v>7576705.7017105259</v>
      </c>
      <c r="W38" t="s">
        <v>413</v>
      </c>
    </row>
    <row r="39" spans="1:23" x14ac:dyDescent="0.35">
      <c r="A39" s="70" t="s">
        <v>165</v>
      </c>
      <c r="C39" s="71"/>
      <c r="D39" s="71"/>
      <c r="E39" s="71"/>
      <c r="F39" s="71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>
        <v>479</v>
      </c>
      <c r="S39">
        <v>54</v>
      </c>
      <c r="T39" s="73">
        <v>0.35526315789473684</v>
      </c>
      <c r="U39" s="72">
        <v>623734.07054187194</v>
      </c>
      <c r="V39" s="72">
        <v>4174919.4682894736</v>
      </c>
      <c r="W39" t="s">
        <v>413</v>
      </c>
    </row>
    <row r="40" spans="1:23" x14ac:dyDescent="0.35">
      <c r="A40" s="70">
        <v>700</v>
      </c>
      <c r="B40" t="s">
        <v>20</v>
      </c>
      <c r="C40" s="69">
        <v>22750580.449999999</v>
      </c>
      <c r="D40" s="69">
        <v>676970.16</v>
      </c>
      <c r="E40" s="69">
        <v>0</v>
      </c>
      <c r="F40" s="71">
        <v>22073610.289999999</v>
      </c>
      <c r="G40" s="72">
        <v>1674559.5</v>
      </c>
      <c r="H40" s="72">
        <v>927031.92</v>
      </c>
      <c r="I40" s="72">
        <v>19165.03</v>
      </c>
      <c r="J40" s="72">
        <v>639038.11</v>
      </c>
      <c r="K40" s="72">
        <v>20490.580000000002</v>
      </c>
      <c r="L40" s="72">
        <v>0</v>
      </c>
      <c r="M40" s="72">
        <v>0</v>
      </c>
      <c r="N40" s="72">
        <v>37928.67</v>
      </c>
      <c r="O40" s="72">
        <v>3318213.8099999996</v>
      </c>
      <c r="P40" s="72">
        <v>18755396.48</v>
      </c>
      <c r="Q40">
        <v>2162</v>
      </c>
      <c r="R40" s="72">
        <v>8675.0214986123956</v>
      </c>
      <c r="S40">
        <v>337</v>
      </c>
      <c r="U40" s="72">
        <v>2923482.2450323775</v>
      </c>
      <c r="V40" s="72">
        <v>18793325.150000002</v>
      </c>
    </row>
    <row r="41" spans="1:23" x14ac:dyDescent="0.35">
      <c r="A41" s="70" t="s">
        <v>164</v>
      </c>
      <c r="C41" s="71"/>
      <c r="D41" s="71"/>
      <c r="E41" s="71"/>
      <c r="F41" s="71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>
        <v>1152</v>
      </c>
      <c r="S41">
        <v>232</v>
      </c>
      <c r="T41" s="73">
        <v>0.68842729970326411</v>
      </c>
      <c r="U41" s="72">
        <v>2012604.9876780757</v>
      </c>
      <c r="V41" s="72">
        <v>12937838.085459942</v>
      </c>
      <c r="W41" t="s">
        <v>413</v>
      </c>
    </row>
    <row r="42" spans="1:23" x14ac:dyDescent="0.35">
      <c r="A42" s="70" t="s">
        <v>165</v>
      </c>
      <c r="C42" s="71"/>
      <c r="D42" s="71"/>
      <c r="E42" s="71"/>
      <c r="F42" s="71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>
        <v>1010</v>
      </c>
      <c r="S42">
        <v>105</v>
      </c>
      <c r="T42" s="73">
        <v>0.31157270029673589</v>
      </c>
      <c r="U42" s="72">
        <v>910877.25735430152</v>
      </c>
      <c r="V42" s="72">
        <v>5855487.0645400602</v>
      </c>
      <c r="W42" t="s">
        <v>413</v>
      </c>
    </row>
    <row r="43" spans="1:23" x14ac:dyDescent="0.35">
      <c r="A43" s="70">
        <v>800</v>
      </c>
      <c r="B43" t="s">
        <v>21</v>
      </c>
      <c r="C43" s="69">
        <v>9451485.3399999999</v>
      </c>
      <c r="D43" s="69">
        <v>309574.53000000003</v>
      </c>
      <c r="E43" s="69">
        <v>0</v>
      </c>
      <c r="F43" s="71">
        <v>9141910.8100000005</v>
      </c>
      <c r="G43" s="72">
        <v>845141.47</v>
      </c>
      <c r="H43" s="72">
        <v>356966.58</v>
      </c>
      <c r="I43" s="72">
        <v>0</v>
      </c>
      <c r="J43" s="72">
        <v>309782.03000000003</v>
      </c>
      <c r="K43" s="72">
        <v>11936.2</v>
      </c>
      <c r="L43" s="72">
        <v>0</v>
      </c>
      <c r="M43" s="72">
        <v>0</v>
      </c>
      <c r="N43" s="72">
        <v>33922.730000000003</v>
      </c>
      <c r="O43" s="72">
        <v>1557749.01</v>
      </c>
      <c r="P43" s="72">
        <v>7584161.8000000007</v>
      </c>
      <c r="Q43">
        <v>804</v>
      </c>
      <c r="R43" s="72">
        <v>9433.0370646766187</v>
      </c>
      <c r="S43">
        <v>139</v>
      </c>
      <c r="U43" s="72">
        <v>1311192.15199005</v>
      </c>
      <c r="V43" s="72">
        <v>7618084.5300000012</v>
      </c>
    </row>
    <row r="44" spans="1:23" x14ac:dyDescent="0.35">
      <c r="A44" s="70" t="s">
        <v>164</v>
      </c>
      <c r="C44" s="71"/>
      <c r="D44" s="71"/>
      <c r="E44" s="71"/>
      <c r="F44" s="71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>
        <v>416</v>
      </c>
      <c r="S44">
        <v>104</v>
      </c>
      <c r="T44" s="73">
        <v>0.74820143884892087</v>
      </c>
      <c r="U44" s="72">
        <v>981035.85472636833</v>
      </c>
      <c r="V44" s="72">
        <v>5699861.8066187063</v>
      </c>
      <c r="W44" t="s">
        <v>413</v>
      </c>
    </row>
    <row r="45" spans="1:23" x14ac:dyDescent="0.35">
      <c r="A45" s="70" t="s">
        <v>165</v>
      </c>
      <c r="C45" s="71"/>
      <c r="D45" s="71"/>
      <c r="E45" s="71"/>
      <c r="F45" s="71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>
        <v>388</v>
      </c>
      <c r="S45">
        <v>35</v>
      </c>
      <c r="T45" s="73">
        <v>0.25179856115107913</v>
      </c>
      <c r="U45" s="72">
        <v>330156.29726368166</v>
      </c>
      <c r="V45" s="72">
        <v>1918222.7233812951</v>
      </c>
      <c r="W45" t="s">
        <v>413</v>
      </c>
    </row>
    <row r="46" spans="1:23" x14ac:dyDescent="0.35">
      <c r="A46" s="119">
        <v>911</v>
      </c>
      <c r="B46" s="120" t="s">
        <v>418</v>
      </c>
      <c r="C46" s="121">
        <f>4542878.06+16277752.76</f>
        <v>20820630.82</v>
      </c>
      <c r="D46" s="121">
        <f>132112.49+276026.71</f>
        <v>408139.2</v>
      </c>
      <c r="E46" s="121">
        <v>0</v>
      </c>
      <c r="F46" s="122">
        <f>4410765.57+16001726.05</f>
        <v>20412491.620000001</v>
      </c>
      <c r="G46" s="123">
        <f>467542.01+1439880.05</f>
        <v>1907422.06</v>
      </c>
      <c r="H46" s="123">
        <f>207320.03+519703.79</f>
        <v>727023.82</v>
      </c>
      <c r="I46" s="123">
        <f>0+1104.17</f>
        <v>1104.17</v>
      </c>
      <c r="J46" s="123">
        <f>106418.74+400206.87</f>
        <v>506625.61</v>
      </c>
      <c r="K46" s="123">
        <f>3718.86+4029.9</f>
        <v>7748.76</v>
      </c>
      <c r="L46" s="123">
        <v>0</v>
      </c>
      <c r="M46" s="123">
        <v>0</v>
      </c>
      <c r="N46" s="123">
        <v>74.56</v>
      </c>
      <c r="O46" s="123">
        <f>785074.2+2364924.78</f>
        <v>3149998.9799999995</v>
      </c>
      <c r="P46" s="123">
        <f>3625691.37+13636801.27</f>
        <v>17262492.640000001</v>
      </c>
      <c r="Q46" s="120">
        <f>467+1678</f>
        <v>2145</v>
      </c>
      <c r="R46" s="123">
        <f>SUM(P46/Q46)</f>
        <v>8047.7821165501173</v>
      </c>
      <c r="S46" s="120">
        <f>92+274</f>
        <v>366</v>
      </c>
      <c r="T46" s="120"/>
      <c r="U46" s="123">
        <f>SUM(R46*S46)</f>
        <v>2945488.254657343</v>
      </c>
      <c r="V46" s="123">
        <f>SUM(M46+N46+P46)</f>
        <v>17262567.199999999</v>
      </c>
      <c r="W46" s="120"/>
    </row>
    <row r="47" spans="1:23" x14ac:dyDescent="0.35">
      <c r="A47" s="119" t="s">
        <v>164</v>
      </c>
      <c r="B47" s="120"/>
      <c r="C47" s="122"/>
      <c r="D47" s="122"/>
      <c r="E47" s="122"/>
      <c r="F47" s="122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0">
        <f>248+898</f>
        <v>1146</v>
      </c>
      <c r="R47" s="120"/>
      <c r="S47" s="120">
        <f>45+160</f>
        <v>205</v>
      </c>
      <c r="T47" s="124">
        <f>SUM(S47/S46)</f>
        <v>0.56010928961748629</v>
      </c>
      <c r="U47" s="123">
        <f>SUM(S47*R46)</f>
        <v>1649795.3338927741</v>
      </c>
      <c r="V47" s="123">
        <f>SUM(T47*V46)</f>
        <v>9668924.2513661198</v>
      </c>
      <c r="W47" s="120" t="s">
        <v>413</v>
      </c>
    </row>
    <row r="48" spans="1:23" x14ac:dyDescent="0.35">
      <c r="A48" s="119" t="s">
        <v>165</v>
      </c>
      <c r="B48" s="120"/>
      <c r="C48" s="122"/>
      <c r="D48" s="122"/>
      <c r="E48" s="122"/>
      <c r="F48" s="122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0">
        <f>219+780</f>
        <v>999</v>
      </c>
      <c r="R48" s="120"/>
      <c r="S48" s="120">
        <f>47+114</f>
        <v>161</v>
      </c>
      <c r="T48" s="124">
        <f>SUM(S48/S46)</f>
        <v>0.43989071038251365</v>
      </c>
      <c r="U48" s="123">
        <f>SUM(R46*S48)</f>
        <v>1295692.920764569</v>
      </c>
      <c r="V48" s="123">
        <f>SUM(T48*V46)</f>
        <v>7593642.9486338794</v>
      </c>
      <c r="W48" s="120" t="s">
        <v>413</v>
      </c>
    </row>
    <row r="49" spans="1:23" x14ac:dyDescent="0.35">
      <c r="A49" s="70">
        <v>921</v>
      </c>
      <c r="B49" t="s">
        <v>24</v>
      </c>
      <c r="C49" s="69">
        <v>6701542.5999999996</v>
      </c>
      <c r="D49" s="69">
        <v>125281.92</v>
      </c>
      <c r="E49" s="69">
        <v>0</v>
      </c>
      <c r="F49" s="71">
        <v>6576260.6799999997</v>
      </c>
      <c r="G49" s="72">
        <v>585599.77</v>
      </c>
      <c r="H49" s="72">
        <v>376408.51</v>
      </c>
      <c r="I49" s="72">
        <v>0</v>
      </c>
      <c r="J49" s="72">
        <v>119961.87999999999</v>
      </c>
      <c r="K49" s="72">
        <v>0</v>
      </c>
      <c r="L49" s="72">
        <v>19966</v>
      </c>
      <c r="M49" s="72">
        <v>13765.12</v>
      </c>
      <c r="N49" s="72">
        <v>0</v>
      </c>
      <c r="O49" s="72">
        <v>1115701.28</v>
      </c>
      <c r="P49" s="72">
        <v>5460559.3999999994</v>
      </c>
      <c r="Q49">
        <v>547</v>
      </c>
      <c r="R49" s="72">
        <v>9982.7411334552089</v>
      </c>
      <c r="S49">
        <v>101</v>
      </c>
      <c r="U49" s="72">
        <v>1008256.8544789761</v>
      </c>
      <c r="V49" s="72">
        <v>5474324.5199999996</v>
      </c>
    </row>
    <row r="50" spans="1:23" x14ac:dyDescent="0.35">
      <c r="A50" s="70" t="s">
        <v>164</v>
      </c>
      <c r="C50" s="71"/>
      <c r="D50" s="71"/>
      <c r="E50" s="71"/>
      <c r="F50" s="71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>
        <v>293</v>
      </c>
      <c r="S50">
        <v>55</v>
      </c>
      <c r="T50" s="73">
        <v>0.54455445544554459</v>
      </c>
      <c r="U50" s="72">
        <v>549050.76234003645</v>
      </c>
      <c r="V50" s="72">
        <v>2981067.8079207921</v>
      </c>
      <c r="W50" t="s">
        <v>413</v>
      </c>
    </row>
    <row r="51" spans="1:23" x14ac:dyDescent="0.35">
      <c r="A51" s="70" t="s">
        <v>165</v>
      </c>
      <c r="C51" s="71"/>
      <c r="D51" s="71"/>
      <c r="E51" s="71"/>
      <c r="F51" s="71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>
        <v>254</v>
      </c>
      <c r="S51">
        <v>46</v>
      </c>
      <c r="T51" s="73">
        <v>0.45544554455445546</v>
      </c>
      <c r="U51" s="72">
        <v>459206.0921389396</v>
      </c>
      <c r="V51" s="72">
        <v>2493256.7120792079</v>
      </c>
      <c r="W51" t="s">
        <v>413</v>
      </c>
    </row>
    <row r="52" spans="1:23" x14ac:dyDescent="0.35">
      <c r="A52" s="70">
        <v>1000</v>
      </c>
      <c r="B52" t="s">
        <v>25</v>
      </c>
      <c r="C52" s="69">
        <v>17270357.66</v>
      </c>
      <c r="D52" s="69">
        <v>886401.25</v>
      </c>
      <c r="E52" s="69">
        <v>0</v>
      </c>
      <c r="F52" s="71">
        <v>16383956.41</v>
      </c>
      <c r="G52" s="72">
        <v>1593313.27</v>
      </c>
      <c r="H52" s="72">
        <v>659941.44000000006</v>
      </c>
      <c r="I52" s="72">
        <v>0</v>
      </c>
      <c r="J52" s="72">
        <v>333420.89</v>
      </c>
      <c r="K52" s="72">
        <v>8580.77</v>
      </c>
      <c r="L52" s="72">
        <v>0</v>
      </c>
      <c r="M52" s="72">
        <v>0</v>
      </c>
      <c r="N52" s="72">
        <v>39190.78</v>
      </c>
      <c r="O52" s="72">
        <v>2634447.15</v>
      </c>
      <c r="P52" s="72">
        <v>13749509.26</v>
      </c>
      <c r="Q52">
        <v>1133</v>
      </c>
      <c r="R52" s="72">
        <v>12135.489196822595</v>
      </c>
      <c r="S52">
        <v>256</v>
      </c>
      <c r="U52" s="72">
        <v>3106685.2343865843</v>
      </c>
      <c r="V52" s="72">
        <v>13788700.039999999</v>
      </c>
    </row>
    <row r="53" spans="1:23" x14ac:dyDescent="0.35">
      <c r="A53" s="70" t="s">
        <v>164</v>
      </c>
      <c r="C53" s="71"/>
      <c r="D53" s="71"/>
      <c r="E53" s="71"/>
      <c r="F53" s="71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>
        <v>669</v>
      </c>
      <c r="S53">
        <v>169</v>
      </c>
      <c r="T53" s="73">
        <v>0.66015625</v>
      </c>
      <c r="U53" s="72">
        <v>2050897.6742630184</v>
      </c>
      <c r="V53" s="72">
        <v>9102696.510781249</v>
      </c>
      <c r="W53" t="s">
        <v>413</v>
      </c>
    </row>
    <row r="54" spans="1:23" x14ac:dyDescent="0.35">
      <c r="A54" s="70" t="s">
        <v>165</v>
      </c>
      <c r="C54" s="71"/>
      <c r="D54" s="71"/>
      <c r="E54" s="71"/>
      <c r="F54" s="71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>
        <v>464</v>
      </c>
      <c r="S54">
        <v>87</v>
      </c>
      <c r="T54" s="73">
        <v>0.33984375</v>
      </c>
      <c r="U54" s="72">
        <v>1055787.5601235658</v>
      </c>
      <c r="V54" s="72">
        <v>4686003.5292187501</v>
      </c>
      <c r="W54" t="s">
        <v>413</v>
      </c>
    </row>
    <row r="55" spans="1:23" x14ac:dyDescent="0.35">
      <c r="A55" s="70">
        <v>1100</v>
      </c>
      <c r="B55" t="s">
        <v>26</v>
      </c>
      <c r="C55" s="69">
        <v>16526351.050000001</v>
      </c>
      <c r="D55" s="69">
        <v>161249.21</v>
      </c>
      <c r="E55" s="69">
        <v>0</v>
      </c>
      <c r="F55" s="71">
        <v>16365101.84</v>
      </c>
      <c r="G55" s="72">
        <v>1022362.44</v>
      </c>
      <c r="H55" s="72">
        <v>898770.55999999994</v>
      </c>
      <c r="I55" s="72">
        <v>0</v>
      </c>
      <c r="J55" s="72">
        <v>300230.22000000003</v>
      </c>
      <c r="K55" s="72">
        <v>3488.4000000000005</v>
      </c>
      <c r="L55" s="72">
        <v>0</v>
      </c>
      <c r="M55" s="72">
        <v>0</v>
      </c>
      <c r="N55" s="72">
        <v>0</v>
      </c>
      <c r="O55" s="72">
        <v>2224851.62</v>
      </c>
      <c r="P55" s="72">
        <v>14140250.219999999</v>
      </c>
      <c r="Q55">
        <v>1286</v>
      </c>
      <c r="R55" s="72">
        <v>10995.528942457231</v>
      </c>
      <c r="S55">
        <v>181</v>
      </c>
      <c r="U55" s="72">
        <v>1990190.7385847587</v>
      </c>
      <c r="V55" s="72">
        <v>14140250.219999999</v>
      </c>
    </row>
    <row r="56" spans="1:23" x14ac:dyDescent="0.35">
      <c r="A56" s="70" t="s">
        <v>164</v>
      </c>
      <c r="C56" s="71"/>
      <c r="D56" s="71"/>
      <c r="E56" s="71"/>
      <c r="F56" s="71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>
        <v>684</v>
      </c>
      <c r="S56">
        <v>105</v>
      </c>
      <c r="T56" s="73">
        <v>0.58011049723756902</v>
      </c>
      <c r="U56" s="72">
        <v>1154530.5389580093</v>
      </c>
      <c r="V56" s="72">
        <v>8202907.5861878442</v>
      </c>
      <c r="W56" t="s">
        <v>413</v>
      </c>
    </row>
    <row r="57" spans="1:23" x14ac:dyDescent="0.35">
      <c r="A57" s="70" t="s">
        <v>165</v>
      </c>
      <c r="C57" s="71"/>
      <c r="D57" s="71"/>
      <c r="E57" s="71"/>
      <c r="F57" s="71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>
        <v>602</v>
      </c>
      <c r="S57">
        <v>76</v>
      </c>
      <c r="T57" s="73">
        <v>0.41988950276243092</v>
      </c>
      <c r="U57" s="72">
        <v>835660.19962674961</v>
      </c>
      <c r="V57" s="72">
        <v>5937342.6338121537</v>
      </c>
      <c r="W57" t="s">
        <v>413</v>
      </c>
    </row>
    <row r="58" spans="1:23" x14ac:dyDescent="0.35">
      <c r="A58" s="70">
        <v>1211</v>
      </c>
      <c r="B58" t="s">
        <v>27</v>
      </c>
      <c r="C58" s="69">
        <v>8963385.0399999991</v>
      </c>
      <c r="D58" s="69">
        <v>366426.26</v>
      </c>
      <c r="E58" s="69">
        <v>0</v>
      </c>
      <c r="F58" s="71">
        <v>8596958.7799999993</v>
      </c>
      <c r="G58" s="72">
        <v>804017.56</v>
      </c>
      <c r="H58" s="72">
        <v>190589.38</v>
      </c>
      <c r="I58" s="72">
        <v>0</v>
      </c>
      <c r="J58" s="72">
        <v>202175.34</v>
      </c>
      <c r="K58" s="72">
        <v>11868.85</v>
      </c>
      <c r="L58" s="72">
        <v>0</v>
      </c>
      <c r="M58" s="72">
        <v>0</v>
      </c>
      <c r="N58" s="72">
        <v>0</v>
      </c>
      <c r="O58" s="72">
        <v>1208651.1300000001</v>
      </c>
      <c r="P58" s="72">
        <v>7388307.6499999994</v>
      </c>
      <c r="Q58">
        <v>885</v>
      </c>
      <c r="R58" s="72">
        <v>8348.3702259886995</v>
      </c>
      <c r="S58">
        <v>149</v>
      </c>
      <c r="U58" s="72">
        <v>1243907.1636723161</v>
      </c>
      <c r="V58" s="72">
        <v>7388307.6499999994</v>
      </c>
    </row>
    <row r="59" spans="1:23" x14ac:dyDescent="0.35">
      <c r="A59" s="70" t="s">
        <v>164</v>
      </c>
      <c r="C59" s="71"/>
      <c r="D59" s="71"/>
      <c r="E59" s="71"/>
      <c r="F59" s="71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>
        <v>427</v>
      </c>
      <c r="S59">
        <v>98</v>
      </c>
      <c r="T59" s="73">
        <v>0.65771812080536918</v>
      </c>
      <c r="U59" s="72">
        <v>818140.28214689251</v>
      </c>
      <c r="V59" s="72">
        <v>4859423.8234899333</v>
      </c>
      <c r="W59" t="s">
        <v>413</v>
      </c>
    </row>
    <row r="60" spans="1:23" x14ac:dyDescent="0.35">
      <c r="A60" s="70" t="s">
        <v>165</v>
      </c>
      <c r="C60" s="71"/>
      <c r="D60" s="71"/>
      <c r="E60" s="71"/>
      <c r="F60" s="71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>
        <v>458</v>
      </c>
      <c r="S60">
        <v>51</v>
      </c>
      <c r="T60" s="73">
        <v>0.34228187919463088</v>
      </c>
      <c r="U60" s="72">
        <v>425766.88152542367</v>
      </c>
      <c r="V60" s="72">
        <v>2528883.8265100671</v>
      </c>
      <c r="W60" t="s">
        <v>413</v>
      </c>
    </row>
    <row r="61" spans="1:23" x14ac:dyDescent="0.35">
      <c r="A61" s="70">
        <v>1212</v>
      </c>
      <c r="B61" t="s">
        <v>28</v>
      </c>
      <c r="C61" s="69">
        <v>18639845.579999998</v>
      </c>
      <c r="D61" s="69">
        <v>490622.92</v>
      </c>
      <c r="E61" s="69">
        <v>0</v>
      </c>
      <c r="F61" s="71">
        <v>18149222.659999996</v>
      </c>
      <c r="G61" s="72">
        <v>1277460.22</v>
      </c>
      <c r="H61" s="72">
        <v>659844.68000000005</v>
      </c>
      <c r="I61" s="72">
        <v>0</v>
      </c>
      <c r="J61" s="72">
        <v>445085.52</v>
      </c>
      <c r="K61" s="72">
        <v>29182.55</v>
      </c>
      <c r="L61" s="72">
        <v>0</v>
      </c>
      <c r="M61" s="72">
        <v>0</v>
      </c>
      <c r="N61" s="72">
        <v>26151.489999999998</v>
      </c>
      <c r="O61" s="72">
        <v>2437724.46</v>
      </c>
      <c r="P61" s="72">
        <v>15711498.199999996</v>
      </c>
      <c r="Q61">
        <v>1585</v>
      </c>
      <c r="R61" s="72">
        <v>9912.6171608832774</v>
      </c>
      <c r="S61">
        <v>250</v>
      </c>
      <c r="U61" s="72">
        <v>2478154.2902208194</v>
      </c>
      <c r="V61" s="72">
        <v>15737649.689999996</v>
      </c>
    </row>
    <row r="62" spans="1:23" x14ac:dyDescent="0.35">
      <c r="A62" s="70" t="s">
        <v>164</v>
      </c>
      <c r="C62" s="71"/>
      <c r="D62" s="71"/>
      <c r="E62" s="71"/>
      <c r="F62" s="71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>
        <v>833</v>
      </c>
      <c r="S62">
        <v>146</v>
      </c>
      <c r="T62" s="73">
        <v>0.58399999999999996</v>
      </c>
      <c r="U62" s="72">
        <v>1447242.1054889585</v>
      </c>
      <c r="V62" s="72">
        <v>9190787.4189599976</v>
      </c>
      <c r="W62" t="s">
        <v>413</v>
      </c>
    </row>
    <row r="63" spans="1:23" x14ac:dyDescent="0.35">
      <c r="A63" s="70" t="s">
        <v>165</v>
      </c>
      <c r="C63" s="71"/>
      <c r="D63" s="71"/>
      <c r="E63" s="71"/>
      <c r="F63" s="71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>
        <v>752</v>
      </c>
      <c r="S63">
        <v>104</v>
      </c>
      <c r="T63" s="73">
        <v>0.41599999999999998</v>
      </c>
      <c r="U63" s="72">
        <v>1030912.1847318609</v>
      </c>
      <c r="V63" s="72">
        <v>6546862.2710399982</v>
      </c>
      <c r="W63" t="s">
        <v>413</v>
      </c>
    </row>
    <row r="64" spans="1:23" x14ac:dyDescent="0.35">
      <c r="A64" s="70">
        <v>1321</v>
      </c>
      <c r="B64" t="s">
        <v>29</v>
      </c>
      <c r="C64" s="69">
        <v>28843373.050000001</v>
      </c>
      <c r="D64" s="69">
        <v>417415.6</v>
      </c>
      <c r="E64" s="69">
        <v>0</v>
      </c>
      <c r="F64" s="71">
        <v>28425957.449999999</v>
      </c>
      <c r="G64" s="72">
        <v>2403593.9700000002</v>
      </c>
      <c r="H64" s="72">
        <v>1623524.95</v>
      </c>
      <c r="I64" s="72">
        <v>0</v>
      </c>
      <c r="J64" s="72">
        <v>690669.34</v>
      </c>
      <c r="K64" s="72">
        <v>55581.3</v>
      </c>
      <c r="L64" s="72">
        <v>0</v>
      </c>
      <c r="M64" s="72">
        <v>0</v>
      </c>
      <c r="N64" s="72">
        <v>0</v>
      </c>
      <c r="O64" s="72">
        <v>4773369.5599999996</v>
      </c>
      <c r="P64" s="72">
        <v>23652587.890000001</v>
      </c>
      <c r="Q64">
        <v>2790</v>
      </c>
      <c r="R64" s="72">
        <v>8477.6300681003595</v>
      </c>
      <c r="S64">
        <v>390</v>
      </c>
      <c r="U64" s="72">
        <v>3306275.7265591403</v>
      </c>
      <c r="V64" s="72">
        <v>23652587.890000001</v>
      </c>
    </row>
    <row r="65" spans="1:23" x14ac:dyDescent="0.35">
      <c r="A65" s="70" t="s">
        <v>164</v>
      </c>
      <c r="C65" s="71"/>
      <c r="D65" s="71"/>
      <c r="E65" s="71"/>
      <c r="F65" s="71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>
        <v>1465</v>
      </c>
      <c r="S65">
        <v>245</v>
      </c>
      <c r="T65" s="73">
        <v>0.62820512820512819</v>
      </c>
      <c r="U65" s="72">
        <v>2077019.3666845881</v>
      </c>
      <c r="V65" s="72">
        <v>14858677.007820513</v>
      </c>
      <c r="W65" t="s">
        <v>413</v>
      </c>
    </row>
    <row r="66" spans="1:23" x14ac:dyDescent="0.35">
      <c r="A66" s="70" t="s">
        <v>165</v>
      </c>
      <c r="C66" s="71"/>
      <c r="D66" s="71"/>
      <c r="E66" s="71"/>
      <c r="F66" s="71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>
        <v>1325</v>
      </c>
      <c r="S66">
        <v>145</v>
      </c>
      <c r="T66" s="73">
        <v>0.37179487179487181</v>
      </c>
      <c r="U66" s="72">
        <v>1229256.3598745521</v>
      </c>
      <c r="V66" s="72">
        <v>8793910.8821794875</v>
      </c>
      <c r="W66" t="s">
        <v>413</v>
      </c>
    </row>
    <row r="67" spans="1:23" x14ac:dyDescent="0.35">
      <c r="A67" s="70">
        <v>1400</v>
      </c>
      <c r="B67" t="s">
        <v>30</v>
      </c>
      <c r="C67" s="69">
        <v>16434006.57</v>
      </c>
      <c r="D67" s="69">
        <v>408561.93</v>
      </c>
      <c r="E67" s="69">
        <v>0</v>
      </c>
      <c r="F67" s="71">
        <v>16025444.640000001</v>
      </c>
      <c r="G67" s="72">
        <v>1294592.44</v>
      </c>
      <c r="H67" s="72">
        <v>1139879.68</v>
      </c>
      <c r="I67" s="72">
        <v>0</v>
      </c>
      <c r="J67" s="72">
        <v>463592.27</v>
      </c>
      <c r="K67" s="72">
        <v>43965.380000000005</v>
      </c>
      <c r="L67" s="72">
        <v>452885.62</v>
      </c>
      <c r="M67" s="72">
        <v>0</v>
      </c>
      <c r="N67" s="72">
        <v>0</v>
      </c>
      <c r="O67" s="72">
        <v>3394915.39</v>
      </c>
      <c r="P67" s="72">
        <v>12630529.25</v>
      </c>
      <c r="Q67">
        <v>1118</v>
      </c>
      <c r="R67" s="72">
        <v>11297.432245080501</v>
      </c>
      <c r="S67">
        <v>183</v>
      </c>
      <c r="U67" s="72">
        <v>2067430.1008497318</v>
      </c>
      <c r="V67" s="72">
        <v>12630529.25</v>
      </c>
    </row>
    <row r="68" spans="1:23" x14ac:dyDescent="0.35">
      <c r="A68" s="70"/>
      <c r="C68" s="71"/>
      <c r="D68" s="71"/>
      <c r="E68" s="71"/>
      <c r="F68" s="71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>
        <v>621</v>
      </c>
      <c r="S68">
        <v>107</v>
      </c>
      <c r="T68" s="73">
        <v>0.58469945355191255</v>
      </c>
      <c r="U68" s="72">
        <v>1208825.2502236136</v>
      </c>
      <c r="V68" s="72">
        <v>7385063.5505464477</v>
      </c>
      <c r="W68" t="s">
        <v>413</v>
      </c>
    </row>
    <row r="69" spans="1:23" x14ac:dyDescent="0.35">
      <c r="A69" s="70" t="s">
        <v>165</v>
      </c>
      <c r="C69" s="71"/>
      <c r="D69" s="71"/>
      <c r="E69" s="71"/>
      <c r="F69" s="71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>
        <v>497</v>
      </c>
      <c r="S69">
        <v>76</v>
      </c>
      <c r="T69" s="73">
        <v>0.41530054644808745</v>
      </c>
      <c r="U69" s="72">
        <v>858604.85062611813</v>
      </c>
      <c r="V69" s="72">
        <v>5245465.6994535523</v>
      </c>
      <c r="W69" t="s">
        <v>413</v>
      </c>
    </row>
    <row r="70" spans="1:23" x14ac:dyDescent="0.35">
      <c r="A70" s="77">
        <v>1402</v>
      </c>
      <c r="B70" s="76" t="s">
        <v>31</v>
      </c>
      <c r="C70" s="78">
        <v>2512852.73</v>
      </c>
      <c r="D70" s="78">
        <v>119924.31</v>
      </c>
      <c r="E70" s="78">
        <v>0</v>
      </c>
      <c r="F70" s="79">
        <v>2392928.42</v>
      </c>
      <c r="G70" s="75">
        <v>0</v>
      </c>
      <c r="H70" s="75">
        <v>0</v>
      </c>
      <c r="I70" s="75">
        <v>0</v>
      </c>
      <c r="J70" s="75">
        <v>40507.53</v>
      </c>
      <c r="K70" s="75">
        <v>0</v>
      </c>
      <c r="L70" s="75">
        <v>0</v>
      </c>
      <c r="M70" s="75">
        <v>0</v>
      </c>
      <c r="N70" s="75">
        <v>102849.11</v>
      </c>
      <c r="O70" s="75">
        <v>143356.64000000001</v>
      </c>
      <c r="P70" s="75">
        <v>2249571.7799999998</v>
      </c>
      <c r="Q70" s="76">
        <v>110</v>
      </c>
      <c r="R70" s="75">
        <v>20450.652545454544</v>
      </c>
      <c r="S70" s="76">
        <v>4</v>
      </c>
      <c r="T70" s="76"/>
      <c r="U70" s="75">
        <v>81802.610181818178</v>
      </c>
      <c r="V70" s="75">
        <v>2352420.8899999997</v>
      </c>
      <c r="W70" s="76"/>
    </row>
    <row r="71" spans="1:23" x14ac:dyDescent="0.35">
      <c r="A71" s="77" t="s">
        <v>164</v>
      </c>
      <c r="B71" s="76"/>
      <c r="C71" s="79"/>
      <c r="D71" s="79"/>
      <c r="E71" s="79"/>
      <c r="F71" s="79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6">
        <v>0</v>
      </c>
      <c r="R71" s="76"/>
      <c r="S71" s="76">
        <v>0</v>
      </c>
      <c r="T71" s="74">
        <v>0</v>
      </c>
      <c r="U71" s="75">
        <v>0</v>
      </c>
      <c r="V71" s="75">
        <v>0</v>
      </c>
      <c r="W71" s="76" t="s">
        <v>414</v>
      </c>
    </row>
    <row r="72" spans="1:23" x14ac:dyDescent="0.35">
      <c r="A72" s="77" t="s">
        <v>165</v>
      </c>
      <c r="B72" s="76"/>
      <c r="C72" s="79"/>
      <c r="D72" s="79"/>
      <c r="E72" s="79"/>
      <c r="F72" s="79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6">
        <v>110</v>
      </c>
      <c r="R72" s="76"/>
      <c r="S72" s="76">
        <v>4</v>
      </c>
      <c r="T72" s="74">
        <v>1</v>
      </c>
      <c r="U72" s="75">
        <v>81802.610181818178</v>
      </c>
      <c r="V72" s="75">
        <v>2352420.8899999997</v>
      </c>
      <c r="W72" s="76" t="s">
        <v>413</v>
      </c>
    </row>
    <row r="73" spans="1:23" x14ac:dyDescent="0.35">
      <c r="A73" s="70">
        <v>1420</v>
      </c>
      <c r="B73" t="s">
        <v>32</v>
      </c>
      <c r="C73" s="69">
        <v>24863160.649999999</v>
      </c>
      <c r="D73" s="69">
        <v>831605.38</v>
      </c>
      <c r="E73" s="69">
        <v>0</v>
      </c>
      <c r="F73" s="71">
        <v>24031555.27</v>
      </c>
      <c r="G73" s="72">
        <v>1534647.95</v>
      </c>
      <c r="H73" s="72">
        <v>3212745.5100000002</v>
      </c>
      <c r="I73" s="72">
        <v>0</v>
      </c>
      <c r="J73" s="72">
        <v>608474.25</v>
      </c>
      <c r="K73" s="72">
        <v>16540</v>
      </c>
      <c r="L73" s="72">
        <v>6160.7000000000007</v>
      </c>
      <c r="M73" s="72">
        <v>0</v>
      </c>
      <c r="N73" s="72">
        <v>0</v>
      </c>
      <c r="O73" s="72">
        <v>5378568.4100000001</v>
      </c>
      <c r="P73" s="72">
        <v>18652986.859999999</v>
      </c>
      <c r="Q73">
        <v>2174</v>
      </c>
      <c r="R73" s="72">
        <v>8580.0307543698254</v>
      </c>
      <c r="S73">
        <v>235</v>
      </c>
      <c r="U73" s="72">
        <v>2016307.2272769089</v>
      </c>
      <c r="V73" s="72">
        <v>18652986.859999999</v>
      </c>
    </row>
    <row r="74" spans="1:23" x14ac:dyDescent="0.35">
      <c r="A74" s="70" t="s">
        <v>164</v>
      </c>
      <c r="C74" s="71"/>
      <c r="D74" s="71"/>
      <c r="E74" s="71"/>
      <c r="F74" s="71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>
        <v>1151</v>
      </c>
      <c r="S74">
        <v>141</v>
      </c>
      <c r="T74" s="73">
        <v>0.6</v>
      </c>
      <c r="U74" s="72">
        <v>1209784.3363661454</v>
      </c>
      <c r="V74" s="72">
        <v>11191792.115999999</v>
      </c>
      <c r="W74" t="s">
        <v>413</v>
      </c>
    </row>
    <row r="75" spans="1:23" x14ac:dyDescent="0.35">
      <c r="A75" s="70" t="s">
        <v>165</v>
      </c>
      <c r="C75" s="71"/>
      <c r="D75" s="71"/>
      <c r="E75" s="71"/>
      <c r="F75" s="71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>
        <v>1023</v>
      </c>
      <c r="S75">
        <v>94</v>
      </c>
      <c r="T75" s="73">
        <v>0.4</v>
      </c>
      <c r="U75" s="72">
        <v>806522.89091076364</v>
      </c>
      <c r="V75" s="72">
        <v>7461194.7439999999</v>
      </c>
      <c r="W75" t="s">
        <v>413</v>
      </c>
    </row>
    <row r="76" spans="1:23" x14ac:dyDescent="0.35">
      <c r="A76" s="70">
        <v>1425</v>
      </c>
      <c r="B76" t="s">
        <v>236</v>
      </c>
      <c r="C76" s="69">
        <v>3116232.37</v>
      </c>
      <c r="D76" s="69">
        <v>204030.07</v>
      </c>
      <c r="E76" s="69">
        <v>0</v>
      </c>
      <c r="F76" s="71">
        <v>2912202.3000000003</v>
      </c>
      <c r="G76" s="72">
        <v>0</v>
      </c>
      <c r="H76" s="72">
        <v>300301</v>
      </c>
      <c r="I76" s="72">
        <v>0</v>
      </c>
      <c r="J76" s="72">
        <v>40720</v>
      </c>
      <c r="K76" s="72">
        <v>2903</v>
      </c>
      <c r="L76" s="72">
        <v>0</v>
      </c>
      <c r="M76" s="72">
        <v>0</v>
      </c>
      <c r="N76" s="72">
        <v>32234.3</v>
      </c>
      <c r="O76" s="72">
        <v>376158.3</v>
      </c>
      <c r="P76" s="72">
        <v>2536044.0000000005</v>
      </c>
      <c r="Q76">
        <v>330</v>
      </c>
      <c r="R76">
        <v>7684.98181818182</v>
      </c>
      <c r="S76">
        <v>37</v>
      </c>
      <c r="T76" s="73"/>
      <c r="U76" s="72">
        <v>284344.32727272733</v>
      </c>
      <c r="V76" s="72">
        <v>2568278.3000000003</v>
      </c>
    </row>
    <row r="77" spans="1:23" x14ac:dyDescent="0.35">
      <c r="A77" s="70" t="s">
        <v>164</v>
      </c>
      <c r="C77" s="71"/>
      <c r="D77" s="71"/>
      <c r="E77" s="71"/>
      <c r="F77" s="71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>
        <v>330</v>
      </c>
      <c r="S77">
        <v>37</v>
      </c>
      <c r="T77" s="73">
        <v>1</v>
      </c>
      <c r="U77" s="72">
        <v>284344.32727272733</v>
      </c>
      <c r="V77" s="72">
        <v>2568278.3000000003</v>
      </c>
      <c r="W77" t="s">
        <v>413</v>
      </c>
    </row>
    <row r="78" spans="1:23" x14ac:dyDescent="0.35">
      <c r="A78" s="70" t="s">
        <v>165</v>
      </c>
      <c r="C78" s="71"/>
      <c r="D78" s="71"/>
      <c r="E78" s="71"/>
      <c r="F78" s="71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>
        <v>0</v>
      </c>
      <c r="S78">
        <v>0</v>
      </c>
      <c r="T78" s="73">
        <v>0</v>
      </c>
      <c r="U78" s="72">
        <v>0</v>
      </c>
      <c r="V78" s="72">
        <v>0</v>
      </c>
      <c r="W78" t="s">
        <v>414</v>
      </c>
    </row>
    <row r="79" spans="1:23" x14ac:dyDescent="0.35">
      <c r="A79" s="70">
        <v>1500</v>
      </c>
      <c r="B79" t="s">
        <v>33</v>
      </c>
      <c r="C79" s="69">
        <v>23504798.620000001</v>
      </c>
      <c r="D79" s="69">
        <v>655532.07999999996</v>
      </c>
      <c r="E79" s="69">
        <v>0</v>
      </c>
      <c r="F79" s="71">
        <v>22849266.540000003</v>
      </c>
      <c r="G79" s="72">
        <v>1249899.2</v>
      </c>
      <c r="H79" s="72">
        <v>1393389.45</v>
      </c>
      <c r="I79" s="72">
        <v>19651.97</v>
      </c>
      <c r="J79" s="72">
        <v>502161.23</v>
      </c>
      <c r="K79" s="72">
        <v>19897.87</v>
      </c>
      <c r="L79" s="72">
        <v>0</v>
      </c>
      <c r="M79" s="72">
        <v>0</v>
      </c>
      <c r="N79" s="72">
        <v>0</v>
      </c>
      <c r="O79" s="72">
        <v>3184999.72</v>
      </c>
      <c r="P79" s="72">
        <v>19664266.820000004</v>
      </c>
      <c r="Q79">
        <v>2275</v>
      </c>
      <c r="R79" s="72">
        <v>8643.6337670329685</v>
      </c>
      <c r="S79">
        <v>333</v>
      </c>
      <c r="U79" s="72">
        <v>2878330.0444219783</v>
      </c>
      <c r="V79" s="72">
        <v>19664266.820000004</v>
      </c>
    </row>
    <row r="80" spans="1:23" x14ac:dyDescent="0.35">
      <c r="A80" s="70" t="s">
        <v>164</v>
      </c>
      <c r="C80" s="71"/>
      <c r="D80" s="71"/>
      <c r="E80" s="71"/>
      <c r="F80" s="71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>
        <v>1159</v>
      </c>
      <c r="S80">
        <v>217</v>
      </c>
      <c r="T80" s="73">
        <v>0.65165165165165162</v>
      </c>
      <c r="U80" s="72">
        <v>1875668.5274461543</v>
      </c>
      <c r="V80" s="72">
        <v>12814251.951771773</v>
      </c>
      <c r="W80" t="s">
        <v>413</v>
      </c>
    </row>
    <row r="81" spans="1:23" x14ac:dyDescent="0.35">
      <c r="A81" s="70" t="s">
        <v>165</v>
      </c>
      <c r="C81" s="71"/>
      <c r="D81" s="71"/>
      <c r="E81" s="71"/>
      <c r="F81" s="71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>
        <v>1116</v>
      </c>
      <c r="S81">
        <v>116</v>
      </c>
      <c r="T81" s="73">
        <v>0.34834834834834832</v>
      </c>
      <c r="U81" s="72">
        <v>1002661.5169758244</v>
      </c>
      <c r="V81" s="72">
        <v>6850014.8682282288</v>
      </c>
      <c r="W81" t="s">
        <v>413</v>
      </c>
    </row>
    <row r="82" spans="1:23" x14ac:dyDescent="0.35">
      <c r="A82" s="70">
        <v>1520</v>
      </c>
      <c r="B82" t="s">
        <v>34</v>
      </c>
      <c r="C82" s="69">
        <v>14675241.810000001</v>
      </c>
      <c r="D82" s="69">
        <v>267691.89</v>
      </c>
      <c r="E82" s="69">
        <v>0</v>
      </c>
      <c r="F82" s="71">
        <v>14407549.92</v>
      </c>
      <c r="G82" s="72">
        <v>908078.18</v>
      </c>
      <c r="H82" s="72">
        <v>653762.14</v>
      </c>
      <c r="I82" s="72">
        <v>0</v>
      </c>
      <c r="J82" s="72">
        <v>463584.61</v>
      </c>
      <c r="K82" s="72">
        <v>14797.84</v>
      </c>
      <c r="L82" s="72">
        <v>0</v>
      </c>
      <c r="M82" s="72">
        <v>0</v>
      </c>
      <c r="N82" s="72">
        <v>0</v>
      </c>
      <c r="O82" s="72">
        <v>2040222.7700000003</v>
      </c>
      <c r="P82" s="72">
        <v>12367327.15</v>
      </c>
      <c r="Q82">
        <v>1430</v>
      </c>
      <c r="R82" s="72">
        <v>8648.4805244755244</v>
      </c>
      <c r="S82">
        <v>123</v>
      </c>
      <c r="U82" s="72">
        <v>1063763.1045104894</v>
      </c>
      <c r="V82" s="72">
        <v>12367327.15</v>
      </c>
    </row>
    <row r="83" spans="1:23" x14ac:dyDescent="0.35">
      <c r="A83" s="70" t="s">
        <v>164</v>
      </c>
      <c r="C83" s="71"/>
      <c r="D83" s="71"/>
      <c r="E83" s="71"/>
      <c r="F83" s="71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>
        <v>794</v>
      </c>
      <c r="S83">
        <v>53</v>
      </c>
      <c r="T83" s="73">
        <v>0.43089430894308944</v>
      </c>
      <c r="U83" s="72">
        <v>458369.46779720281</v>
      </c>
      <c r="V83" s="72">
        <v>5329010.8857723577</v>
      </c>
      <c r="W83" t="s">
        <v>413</v>
      </c>
    </row>
    <row r="84" spans="1:23" x14ac:dyDescent="0.35">
      <c r="A84" s="70" t="s">
        <v>165</v>
      </c>
      <c r="C84" s="71"/>
      <c r="D84" s="71"/>
      <c r="E84" s="71"/>
      <c r="F84" s="71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>
        <v>636</v>
      </c>
      <c r="S84">
        <v>70</v>
      </c>
      <c r="T84" s="73">
        <v>0.56910569105691056</v>
      </c>
      <c r="U84" s="72">
        <v>605393.63671328675</v>
      </c>
      <c r="V84" s="72">
        <v>7038316.2642276427</v>
      </c>
      <c r="W84" t="s">
        <v>413</v>
      </c>
    </row>
    <row r="85" spans="1:23" x14ac:dyDescent="0.35">
      <c r="A85" s="70">
        <v>1600</v>
      </c>
      <c r="B85" t="s">
        <v>35</v>
      </c>
      <c r="C85" s="69">
        <v>28805077.27</v>
      </c>
      <c r="D85" s="69">
        <v>749355.48</v>
      </c>
      <c r="E85" s="69">
        <v>0</v>
      </c>
      <c r="F85" s="71">
        <v>28055721.789999999</v>
      </c>
      <c r="G85" s="72">
        <v>3222786.06</v>
      </c>
      <c r="H85" s="72">
        <v>1410806.63</v>
      </c>
      <c r="I85" s="72">
        <v>0</v>
      </c>
      <c r="J85" s="72">
        <v>718374.2</v>
      </c>
      <c r="K85" s="72">
        <v>29810.760000000002</v>
      </c>
      <c r="L85" s="72">
        <v>0</v>
      </c>
      <c r="M85" s="72">
        <v>0</v>
      </c>
      <c r="N85" s="72">
        <v>15063.07</v>
      </c>
      <c r="O85" s="72">
        <v>5396840.7199999997</v>
      </c>
      <c r="P85" s="72">
        <v>22658881.07</v>
      </c>
      <c r="Q85">
        <v>2622</v>
      </c>
      <c r="R85" s="72">
        <v>8641.8310717009917</v>
      </c>
      <c r="S85">
        <v>586</v>
      </c>
      <c r="U85" s="72">
        <v>5064113.008016781</v>
      </c>
      <c r="V85" s="72">
        <v>22673944.140000001</v>
      </c>
    </row>
    <row r="86" spans="1:23" x14ac:dyDescent="0.35">
      <c r="A86" s="70" t="s">
        <v>164</v>
      </c>
      <c r="C86" s="71"/>
      <c r="D86" s="71"/>
      <c r="E86" s="71"/>
      <c r="F86" s="71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>
        <v>1450</v>
      </c>
      <c r="S86">
        <v>388</v>
      </c>
      <c r="T86" s="73">
        <v>0.66211604095563137</v>
      </c>
      <c r="U86" s="72">
        <v>3353030.4558199849</v>
      </c>
      <c r="V86" s="72">
        <v>15012782.126825938</v>
      </c>
      <c r="W86" t="s">
        <v>413</v>
      </c>
    </row>
    <row r="87" spans="1:23" x14ac:dyDescent="0.35">
      <c r="A87" s="70" t="s">
        <v>165</v>
      </c>
      <c r="C87" s="71"/>
      <c r="D87" s="71"/>
      <c r="E87" s="71"/>
      <c r="F87" s="71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>
        <v>1172</v>
      </c>
      <c r="S87">
        <v>198</v>
      </c>
      <c r="T87" s="73">
        <v>0.33788395904436858</v>
      </c>
      <c r="U87" s="72">
        <v>1711082.5521967963</v>
      </c>
      <c r="V87" s="72">
        <v>7661162.0131740607</v>
      </c>
      <c r="W87" t="s">
        <v>413</v>
      </c>
    </row>
    <row r="88" spans="1:23" x14ac:dyDescent="0.35">
      <c r="A88" s="70">
        <v>1700</v>
      </c>
      <c r="B88" t="s">
        <v>36</v>
      </c>
      <c r="C88" s="69">
        <v>285420784.77999997</v>
      </c>
      <c r="D88" s="69">
        <v>4517288.0999999996</v>
      </c>
      <c r="E88" s="69">
        <v>0</v>
      </c>
      <c r="F88" s="71">
        <v>280903496.67999995</v>
      </c>
      <c r="G88" s="72">
        <v>31372995.280000001</v>
      </c>
      <c r="H88" s="72">
        <v>3787147.35</v>
      </c>
      <c r="I88" s="72">
        <v>216918.63</v>
      </c>
      <c r="J88" s="72">
        <v>6382107.0800000001</v>
      </c>
      <c r="K88" s="72">
        <v>188404.29</v>
      </c>
      <c r="L88" s="72">
        <v>2678789.9500000002</v>
      </c>
      <c r="M88" s="72">
        <v>0</v>
      </c>
      <c r="N88" s="72">
        <v>0</v>
      </c>
      <c r="O88" s="72">
        <v>44626362.580000006</v>
      </c>
      <c r="P88" s="72">
        <v>236277134.09999993</v>
      </c>
      <c r="Q88">
        <v>33651</v>
      </c>
      <c r="R88" s="72">
        <v>7021.4000802353548</v>
      </c>
      <c r="S88">
        <v>4956</v>
      </c>
      <c r="U88" s="72">
        <v>34798058.797646418</v>
      </c>
      <c r="V88" s="72">
        <v>236277134.09999993</v>
      </c>
    </row>
    <row r="89" spans="1:23" x14ac:dyDescent="0.35">
      <c r="A89" s="70" t="s">
        <v>164</v>
      </c>
      <c r="C89" s="71"/>
      <c r="D89" s="71"/>
      <c r="E89" s="71"/>
      <c r="F89" s="71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>
        <v>17523</v>
      </c>
      <c r="S89">
        <v>2868</v>
      </c>
      <c r="T89" s="73">
        <v>0.57869249394673128</v>
      </c>
      <c r="U89" s="72">
        <v>20137375.430114999</v>
      </c>
      <c r="V89" s="72">
        <v>136731803.99491522</v>
      </c>
      <c r="W89" t="s">
        <v>413</v>
      </c>
    </row>
    <row r="90" spans="1:23" x14ac:dyDescent="0.35">
      <c r="A90" s="70" t="s">
        <v>165</v>
      </c>
      <c r="C90" s="71"/>
      <c r="D90" s="71"/>
      <c r="E90" s="71"/>
      <c r="F90" s="71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>
        <v>16128</v>
      </c>
      <c r="S90">
        <v>2088</v>
      </c>
      <c r="T90" s="73">
        <v>0.42130750605326878</v>
      </c>
      <c r="U90" s="72">
        <v>14660683.367531421</v>
      </c>
      <c r="V90" s="72">
        <v>99545330.105084717</v>
      </c>
      <c r="W90" t="s">
        <v>413</v>
      </c>
    </row>
    <row r="91" spans="1:23" x14ac:dyDescent="0.35">
      <c r="A91" s="70">
        <v>1800</v>
      </c>
      <c r="B91" t="s">
        <v>37</v>
      </c>
      <c r="C91" s="69">
        <v>26263676.739999998</v>
      </c>
      <c r="D91" s="69">
        <v>950907.96</v>
      </c>
      <c r="E91" s="69">
        <v>0</v>
      </c>
      <c r="F91" s="71">
        <v>25312768.779999997</v>
      </c>
      <c r="G91" s="72">
        <v>2553468.96</v>
      </c>
      <c r="H91" s="72">
        <v>1625375.31</v>
      </c>
      <c r="I91" s="72">
        <v>0</v>
      </c>
      <c r="J91" s="72">
        <v>687855.12</v>
      </c>
      <c r="K91" s="72">
        <v>29057.93</v>
      </c>
      <c r="L91" s="72">
        <v>0</v>
      </c>
      <c r="M91" s="72">
        <v>0</v>
      </c>
      <c r="N91" s="72">
        <v>0</v>
      </c>
      <c r="O91" s="72">
        <v>4895757.3199999994</v>
      </c>
      <c r="P91" s="72">
        <v>20417011.459999997</v>
      </c>
      <c r="Q91">
        <v>2149</v>
      </c>
      <c r="R91" s="72">
        <v>9500.7033317822224</v>
      </c>
      <c r="S91">
        <v>400</v>
      </c>
      <c r="U91" s="72">
        <v>3800281.3327128892</v>
      </c>
      <c r="V91" s="72">
        <v>20417011.459999997</v>
      </c>
    </row>
    <row r="92" spans="1:23" x14ac:dyDescent="0.35">
      <c r="A92" s="70" t="s">
        <v>164</v>
      </c>
      <c r="C92" s="71"/>
      <c r="D92" s="71"/>
      <c r="E92" s="71"/>
      <c r="F92" s="71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>
        <v>1443</v>
      </c>
      <c r="S92">
        <v>297</v>
      </c>
      <c r="T92" s="73">
        <v>0.74250000000000005</v>
      </c>
      <c r="U92" s="72">
        <v>2821708.88953932</v>
      </c>
      <c r="V92" s="72">
        <v>15159631.009049999</v>
      </c>
      <c r="W92" t="s">
        <v>413</v>
      </c>
    </row>
    <row r="93" spans="1:23" x14ac:dyDescent="0.35">
      <c r="A93" s="70" t="s">
        <v>165</v>
      </c>
      <c r="C93" s="71"/>
      <c r="D93" s="71"/>
      <c r="E93" s="71"/>
      <c r="F93" s="71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>
        <v>706</v>
      </c>
      <c r="S93">
        <v>103</v>
      </c>
      <c r="T93" s="73">
        <v>0.25750000000000001</v>
      </c>
      <c r="U93" s="72">
        <v>978572.44317356893</v>
      </c>
      <c r="V93" s="72">
        <v>5257380.4509499995</v>
      </c>
      <c r="W93" t="s">
        <v>413</v>
      </c>
    </row>
    <row r="94" spans="1:23" x14ac:dyDescent="0.35">
      <c r="A94" s="70">
        <v>1802</v>
      </c>
      <c r="B94" t="s">
        <v>38</v>
      </c>
      <c r="C94" s="69">
        <v>6220592.46</v>
      </c>
      <c r="D94" s="69">
        <v>73478.27</v>
      </c>
      <c r="E94" s="69">
        <v>0</v>
      </c>
      <c r="F94" s="71">
        <v>6147114.1900000004</v>
      </c>
      <c r="G94" s="72">
        <v>542306.43999999994</v>
      </c>
      <c r="H94" s="72">
        <v>248278.58</v>
      </c>
      <c r="I94" s="72">
        <v>0</v>
      </c>
      <c r="J94" s="72">
        <v>149833.15</v>
      </c>
      <c r="K94" s="72">
        <v>0</v>
      </c>
      <c r="L94" s="72">
        <v>0</v>
      </c>
      <c r="M94" s="72">
        <v>0</v>
      </c>
      <c r="N94" s="72">
        <v>0</v>
      </c>
      <c r="O94" s="72">
        <v>940418.16999999993</v>
      </c>
      <c r="P94" s="72">
        <v>5206696.0200000005</v>
      </c>
      <c r="Q94">
        <v>576</v>
      </c>
      <c r="R94" s="72">
        <v>9039.4028125000004</v>
      </c>
      <c r="S94">
        <v>109</v>
      </c>
      <c r="U94" s="72">
        <v>985294.90656250005</v>
      </c>
      <c r="V94" s="72">
        <v>5206696.0200000005</v>
      </c>
    </row>
    <row r="95" spans="1:23" x14ac:dyDescent="0.35">
      <c r="A95" s="70" t="s">
        <v>164</v>
      </c>
      <c r="C95" s="71"/>
      <c r="D95" s="71"/>
      <c r="E95" s="71"/>
      <c r="F95" s="71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>
        <v>0</v>
      </c>
      <c r="S95">
        <v>0</v>
      </c>
      <c r="T95" s="73">
        <v>0</v>
      </c>
      <c r="U95" s="72">
        <v>0</v>
      </c>
      <c r="V95" s="72">
        <v>0</v>
      </c>
      <c r="W95" t="s">
        <v>414</v>
      </c>
    </row>
    <row r="96" spans="1:23" x14ac:dyDescent="0.35">
      <c r="A96" s="70" t="s">
        <v>165</v>
      </c>
      <c r="C96" s="71"/>
      <c r="D96" s="71"/>
      <c r="E96" s="71"/>
      <c r="F96" s="71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>
        <v>576</v>
      </c>
      <c r="S96">
        <v>109</v>
      </c>
      <c r="T96" s="73">
        <v>1</v>
      </c>
      <c r="U96" s="72">
        <v>985294.90656250005</v>
      </c>
      <c r="V96" s="72">
        <v>5206696.0200000005</v>
      </c>
      <c r="W96" t="s">
        <v>413</v>
      </c>
    </row>
    <row r="97" spans="1:23" x14ac:dyDescent="0.35">
      <c r="A97" s="70">
        <v>1820</v>
      </c>
      <c r="B97" t="s">
        <v>39</v>
      </c>
      <c r="C97" s="69">
        <v>43359921.100000001</v>
      </c>
      <c r="D97" s="69">
        <v>1481101.69</v>
      </c>
      <c r="E97" s="69">
        <v>0</v>
      </c>
      <c r="F97" s="71">
        <v>41878819.410000004</v>
      </c>
      <c r="G97" s="72">
        <v>4071851</v>
      </c>
      <c r="H97" s="72">
        <v>3192242.98</v>
      </c>
      <c r="I97" s="72">
        <v>5056.8999999999996</v>
      </c>
      <c r="J97" s="72">
        <v>814477.42</v>
      </c>
      <c r="K97" s="72">
        <v>53459.77</v>
      </c>
      <c r="L97" s="72">
        <v>51668.94</v>
      </c>
      <c r="M97" s="72">
        <v>0</v>
      </c>
      <c r="N97" s="72">
        <v>3230.16</v>
      </c>
      <c r="O97" s="72">
        <v>8191987.1700000009</v>
      </c>
      <c r="P97" s="72">
        <v>33686832.240000002</v>
      </c>
      <c r="Q97">
        <v>3612</v>
      </c>
      <c r="R97" s="72">
        <v>9326.3655149501665</v>
      </c>
      <c r="S97">
        <v>496</v>
      </c>
      <c r="U97" s="72">
        <v>4625877.2954152822</v>
      </c>
      <c r="V97" s="72">
        <v>33690062.399999999</v>
      </c>
    </row>
    <row r="98" spans="1:23" x14ac:dyDescent="0.35">
      <c r="A98" s="70" t="s">
        <v>164</v>
      </c>
      <c r="C98" s="71"/>
      <c r="D98" s="71"/>
      <c r="E98" s="71"/>
      <c r="F98" s="71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>
        <v>2083</v>
      </c>
      <c r="S98">
        <v>262</v>
      </c>
      <c r="T98" s="73">
        <v>0.52822580645161288</v>
      </c>
      <c r="U98" s="72">
        <v>2443507.7649169434</v>
      </c>
      <c r="V98" s="72">
        <v>17795960.38064516</v>
      </c>
      <c r="W98" t="s">
        <v>413</v>
      </c>
    </row>
    <row r="99" spans="1:23" x14ac:dyDescent="0.35">
      <c r="A99" s="70" t="s">
        <v>165</v>
      </c>
      <c r="C99" s="71"/>
      <c r="D99" s="71"/>
      <c r="E99" s="71"/>
      <c r="F99" s="71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>
        <v>1529</v>
      </c>
      <c r="S99">
        <v>234</v>
      </c>
      <c r="T99" s="73">
        <v>0.47177419354838712</v>
      </c>
      <c r="U99" s="72">
        <v>2182369.5304983389</v>
      </c>
      <c r="V99" s="72">
        <v>15894102.019354839</v>
      </c>
      <c r="W99" t="s">
        <v>413</v>
      </c>
    </row>
    <row r="100" spans="1:23" x14ac:dyDescent="0.35">
      <c r="A100" s="70">
        <v>1821</v>
      </c>
      <c r="B100" t="s">
        <v>40</v>
      </c>
      <c r="C100" s="69">
        <v>38963931.030000001</v>
      </c>
      <c r="D100" s="69">
        <v>1452718.83</v>
      </c>
      <c r="E100" s="69">
        <v>0</v>
      </c>
      <c r="F100" s="71">
        <v>37511212.200000003</v>
      </c>
      <c r="G100" s="72">
        <v>3849469.83</v>
      </c>
      <c r="H100" s="72">
        <v>958235.07</v>
      </c>
      <c r="I100" s="72">
        <v>12810.88</v>
      </c>
      <c r="J100" s="72">
        <v>917649.74</v>
      </c>
      <c r="K100" s="72">
        <v>64234.32</v>
      </c>
      <c r="L100" s="72">
        <v>0</v>
      </c>
      <c r="M100" s="72">
        <v>0</v>
      </c>
      <c r="N100" s="72">
        <v>85855.459999999992</v>
      </c>
      <c r="O100" s="72">
        <v>5888255.3000000007</v>
      </c>
      <c r="P100" s="72">
        <v>31622956.900000002</v>
      </c>
      <c r="Q100">
        <v>4053</v>
      </c>
      <c r="R100" s="72">
        <v>7802.3579817419204</v>
      </c>
      <c r="S100">
        <v>750</v>
      </c>
      <c r="U100" s="72">
        <v>5851768.4863064401</v>
      </c>
      <c r="V100" s="72">
        <v>31708812.360000003</v>
      </c>
    </row>
    <row r="101" spans="1:23" x14ac:dyDescent="0.35">
      <c r="A101" s="70" t="s">
        <v>164</v>
      </c>
      <c r="C101" s="71"/>
      <c r="D101" s="71"/>
      <c r="E101" s="71"/>
      <c r="F101" s="71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>
        <v>2177</v>
      </c>
      <c r="S101">
        <v>462</v>
      </c>
      <c r="T101" s="73">
        <v>0.61599999999999999</v>
      </c>
      <c r="U101" s="72">
        <v>3604689.3875647672</v>
      </c>
      <c r="V101" s="72">
        <v>19532628.413760003</v>
      </c>
      <c r="W101" t="s">
        <v>413</v>
      </c>
    </row>
    <row r="102" spans="1:23" x14ac:dyDescent="0.35">
      <c r="A102" s="70" t="s">
        <v>165</v>
      </c>
      <c r="C102" s="71"/>
      <c r="D102" s="71"/>
      <c r="E102" s="71"/>
      <c r="F102" s="71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>
        <v>1876</v>
      </c>
      <c r="S102">
        <v>288</v>
      </c>
      <c r="T102" s="73">
        <v>0.38400000000000001</v>
      </c>
      <c r="U102" s="72">
        <v>2247079.0987416729</v>
      </c>
      <c r="V102" s="72">
        <v>12176183.946240002</v>
      </c>
      <c r="W102" t="s">
        <v>413</v>
      </c>
    </row>
    <row r="103" spans="1:23" x14ac:dyDescent="0.35">
      <c r="A103" s="70">
        <v>1900</v>
      </c>
      <c r="B103" t="s">
        <v>41</v>
      </c>
      <c r="C103" s="69">
        <v>14227383.27</v>
      </c>
      <c r="D103" s="69">
        <v>410499.68</v>
      </c>
      <c r="E103" s="69">
        <v>0</v>
      </c>
      <c r="F103" s="71">
        <v>13816883.59</v>
      </c>
      <c r="G103" s="72">
        <v>1510438.71</v>
      </c>
      <c r="H103" s="72">
        <v>430848.69</v>
      </c>
      <c r="I103" s="72">
        <v>0</v>
      </c>
      <c r="J103" s="72">
        <v>313299.26</v>
      </c>
      <c r="K103" s="72">
        <v>47897.46</v>
      </c>
      <c r="L103" s="72">
        <v>206161.43</v>
      </c>
      <c r="M103" s="72">
        <v>0</v>
      </c>
      <c r="N103" s="72">
        <v>0</v>
      </c>
      <c r="O103" s="72">
        <v>2508645.5500000003</v>
      </c>
      <c r="P103" s="72">
        <v>11308238.039999999</v>
      </c>
      <c r="Q103">
        <v>1071</v>
      </c>
      <c r="R103" s="72">
        <v>10558.578935574229</v>
      </c>
      <c r="S103">
        <v>220</v>
      </c>
      <c r="U103" s="72">
        <v>2322887.3658263306</v>
      </c>
      <c r="V103" s="72">
        <v>11308238.039999999</v>
      </c>
    </row>
    <row r="104" spans="1:23" x14ac:dyDescent="0.35">
      <c r="A104" s="70" t="s">
        <v>164</v>
      </c>
      <c r="C104" s="71"/>
      <c r="D104" s="71"/>
      <c r="E104" s="71"/>
      <c r="F104" s="71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>
        <v>540</v>
      </c>
      <c r="S104">
        <v>124</v>
      </c>
      <c r="T104" s="73">
        <v>0.5636363636363636</v>
      </c>
      <c r="U104" s="72">
        <v>1309263.7880112045</v>
      </c>
      <c r="V104" s="72">
        <v>6373734.1679999987</v>
      </c>
      <c r="W104" t="s">
        <v>413</v>
      </c>
    </row>
    <row r="105" spans="1:23" x14ac:dyDescent="0.35">
      <c r="A105" s="70" t="s">
        <v>165</v>
      </c>
      <c r="C105" s="71"/>
      <c r="D105" s="71"/>
      <c r="E105" s="71"/>
      <c r="F105" s="71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>
        <v>531</v>
      </c>
      <c r="S105">
        <v>96</v>
      </c>
      <c r="T105" s="73">
        <v>0.43636363636363634</v>
      </c>
      <c r="U105" s="72">
        <v>1013623.5778151259</v>
      </c>
      <c r="V105" s="72">
        <v>4934503.8719999995</v>
      </c>
      <c r="W105" t="s">
        <v>413</v>
      </c>
    </row>
    <row r="106" spans="1:23" x14ac:dyDescent="0.35">
      <c r="A106" s="70">
        <v>2000</v>
      </c>
      <c r="B106" t="s">
        <v>42</v>
      </c>
      <c r="C106" s="69">
        <v>35956524.979999997</v>
      </c>
      <c r="D106" s="69">
        <v>1014128.18</v>
      </c>
      <c r="E106" s="69">
        <v>0</v>
      </c>
      <c r="F106" s="71">
        <v>34942396.799999997</v>
      </c>
      <c r="G106" s="72">
        <v>3240741.45</v>
      </c>
      <c r="H106" s="72">
        <v>1165499.5900000001</v>
      </c>
      <c r="I106" s="72">
        <v>0</v>
      </c>
      <c r="J106" s="72">
        <v>899837.86</v>
      </c>
      <c r="K106" s="72">
        <v>32068.16</v>
      </c>
      <c r="L106" s="72">
        <v>0</v>
      </c>
      <c r="M106" s="72">
        <v>5000</v>
      </c>
      <c r="N106" s="72">
        <v>6512</v>
      </c>
      <c r="O106" s="72">
        <v>5349659.0600000005</v>
      </c>
      <c r="P106" s="72">
        <v>29592737.739999995</v>
      </c>
      <c r="Q106">
        <v>3735</v>
      </c>
      <c r="R106" s="72">
        <v>7923.0890870147241</v>
      </c>
      <c r="S106">
        <v>533</v>
      </c>
      <c r="U106" s="72">
        <v>4223006.4833788481</v>
      </c>
      <c r="V106" s="72">
        <v>29604249.739999995</v>
      </c>
    </row>
    <row r="107" spans="1:23" x14ac:dyDescent="0.35">
      <c r="A107" s="70" t="s">
        <v>164</v>
      </c>
      <c r="C107" s="71"/>
      <c r="D107" s="71"/>
      <c r="E107" s="71"/>
      <c r="F107" s="71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>
        <v>2085</v>
      </c>
      <c r="S107">
        <v>341</v>
      </c>
      <c r="T107" s="73">
        <v>0.63977485928705435</v>
      </c>
      <c r="U107" s="72">
        <v>2701773.378672021</v>
      </c>
      <c r="V107" s="72">
        <v>18940054.711707313</v>
      </c>
      <c r="W107" t="s">
        <v>413</v>
      </c>
    </row>
    <row r="108" spans="1:23" x14ac:dyDescent="0.35">
      <c r="A108" s="70" t="s">
        <v>165</v>
      </c>
      <c r="C108" s="71"/>
      <c r="D108" s="71"/>
      <c r="E108" s="71"/>
      <c r="F108" s="71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>
        <v>1650</v>
      </c>
      <c r="S108">
        <v>192</v>
      </c>
      <c r="T108" s="73">
        <v>0.36022514071294559</v>
      </c>
      <c r="U108" s="72">
        <v>1521233.1047068271</v>
      </c>
      <c r="V108" s="72">
        <v>10664195.02829268</v>
      </c>
      <c r="W108" t="s">
        <v>413</v>
      </c>
    </row>
    <row r="109" spans="1:23" x14ac:dyDescent="0.35">
      <c r="A109" s="70">
        <v>2100</v>
      </c>
      <c r="B109" t="s">
        <v>43</v>
      </c>
      <c r="C109" s="69">
        <v>17846675.399999999</v>
      </c>
      <c r="D109" s="69">
        <v>469944.19</v>
      </c>
      <c r="E109" s="69">
        <v>0</v>
      </c>
      <c r="F109" s="71">
        <v>17376731.209999997</v>
      </c>
      <c r="G109" s="72">
        <v>1713545.9</v>
      </c>
      <c r="H109" s="72">
        <v>502099.99</v>
      </c>
      <c r="I109" s="72">
        <v>0</v>
      </c>
      <c r="J109" s="72">
        <v>360663.60000000003</v>
      </c>
      <c r="K109" s="72">
        <v>17372.240000000002</v>
      </c>
      <c r="L109" s="72">
        <v>0</v>
      </c>
      <c r="M109" s="72">
        <v>0</v>
      </c>
      <c r="N109" s="72">
        <v>0</v>
      </c>
      <c r="O109" s="72">
        <v>2593681.73</v>
      </c>
      <c r="P109" s="72">
        <v>14783049.479999997</v>
      </c>
      <c r="Q109">
        <v>1685</v>
      </c>
      <c r="R109" s="72">
        <v>8773.3231335311557</v>
      </c>
      <c r="S109">
        <v>249</v>
      </c>
      <c r="U109" s="72">
        <v>2184557.4602492577</v>
      </c>
      <c r="V109" s="72">
        <v>14783049.479999997</v>
      </c>
    </row>
    <row r="110" spans="1:23" x14ac:dyDescent="0.35">
      <c r="A110" s="70" t="s">
        <v>164</v>
      </c>
      <c r="C110" s="71"/>
      <c r="D110" s="71"/>
      <c r="E110" s="71"/>
      <c r="F110" s="71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>
        <v>873</v>
      </c>
      <c r="S110">
        <v>146</v>
      </c>
      <c r="T110" s="73">
        <v>0.58634538152610438</v>
      </c>
      <c r="U110" s="72">
        <v>1280905.1774955487</v>
      </c>
      <c r="V110" s="72">
        <v>8667972.7874698769</v>
      </c>
      <c r="W110" t="s">
        <v>413</v>
      </c>
    </row>
    <row r="111" spans="1:23" x14ac:dyDescent="0.35">
      <c r="A111" s="70" t="s">
        <v>165</v>
      </c>
      <c r="C111" s="71"/>
      <c r="D111" s="71"/>
      <c r="E111" s="71"/>
      <c r="F111" s="71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>
        <v>812</v>
      </c>
      <c r="S111">
        <v>103</v>
      </c>
      <c r="T111" s="73">
        <v>0.41365461847389556</v>
      </c>
      <c r="U111" s="72">
        <v>903652.28275370901</v>
      </c>
      <c r="V111" s="72">
        <v>6115076.6925301189</v>
      </c>
      <c r="W111" t="s">
        <v>413</v>
      </c>
    </row>
    <row r="112" spans="1:23" x14ac:dyDescent="0.35">
      <c r="A112" s="70">
        <v>2220</v>
      </c>
      <c r="B112" t="s">
        <v>44</v>
      </c>
      <c r="C112" s="69">
        <v>39358989.710000001</v>
      </c>
      <c r="D112" s="69">
        <v>1900993.52</v>
      </c>
      <c r="E112" s="69">
        <v>0</v>
      </c>
      <c r="F112" s="71">
        <v>37457996.189999998</v>
      </c>
      <c r="G112" s="72">
        <v>3794693.55</v>
      </c>
      <c r="H112" s="72">
        <v>1411756.3900000001</v>
      </c>
      <c r="I112" s="72">
        <v>0</v>
      </c>
      <c r="J112" s="72">
        <v>855534.52999999991</v>
      </c>
      <c r="K112" s="72">
        <v>47130.5</v>
      </c>
      <c r="L112" s="72">
        <v>0</v>
      </c>
      <c r="M112" s="72">
        <v>0</v>
      </c>
      <c r="N112" s="72">
        <v>0</v>
      </c>
      <c r="O112" s="72">
        <v>6109114.9699999997</v>
      </c>
      <c r="P112" s="72">
        <v>31348881.219999999</v>
      </c>
      <c r="Q112">
        <v>3731</v>
      </c>
      <c r="R112" s="72">
        <v>8402.2731760921997</v>
      </c>
      <c r="S112">
        <v>580</v>
      </c>
      <c r="U112" s="72">
        <v>4873318.442133476</v>
      </c>
      <c r="V112" s="72">
        <v>31348881.219999999</v>
      </c>
    </row>
    <row r="113" spans="1:23" x14ac:dyDescent="0.35">
      <c r="A113" s="70" t="s">
        <v>164</v>
      </c>
      <c r="C113" s="71"/>
      <c r="D113" s="71"/>
      <c r="E113" s="71"/>
      <c r="F113" s="71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>
        <v>2037</v>
      </c>
      <c r="S113">
        <v>398</v>
      </c>
      <c r="T113" s="73">
        <v>0.68620689655172418</v>
      </c>
      <c r="U113" s="72">
        <v>3344104.7240846953</v>
      </c>
      <c r="V113" s="72">
        <v>21511818.492344826</v>
      </c>
      <c r="W113" t="s">
        <v>413</v>
      </c>
    </row>
    <row r="114" spans="1:23" x14ac:dyDescent="0.35">
      <c r="A114" s="70" t="s">
        <v>165</v>
      </c>
      <c r="C114" s="71"/>
      <c r="D114" s="71"/>
      <c r="E114" s="71"/>
      <c r="F114" s="71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>
        <v>1694</v>
      </c>
      <c r="S114">
        <v>182</v>
      </c>
      <c r="T114" s="73">
        <v>0.31379310344827588</v>
      </c>
      <c r="U114" s="72">
        <v>1529213.7180487805</v>
      </c>
      <c r="V114" s="72">
        <v>9837062.7276551723</v>
      </c>
      <c r="W114" t="s">
        <v>413</v>
      </c>
    </row>
    <row r="115" spans="1:23" x14ac:dyDescent="0.35">
      <c r="A115" s="70">
        <v>2300</v>
      </c>
      <c r="B115" t="s">
        <v>45</v>
      </c>
      <c r="C115" s="69">
        <v>44575526.409999996</v>
      </c>
      <c r="D115" s="69">
        <v>2076434.69</v>
      </c>
      <c r="E115" s="69">
        <v>0</v>
      </c>
      <c r="F115" s="71">
        <v>42499091.719999999</v>
      </c>
      <c r="G115" s="72">
        <v>3422186.53</v>
      </c>
      <c r="H115" s="72">
        <v>1227689.92</v>
      </c>
      <c r="I115" s="72">
        <v>0</v>
      </c>
      <c r="J115" s="72">
        <v>912823.97</v>
      </c>
      <c r="K115" s="72">
        <v>25574.99</v>
      </c>
      <c r="L115" s="72">
        <v>3580145.2500000005</v>
      </c>
      <c r="M115" s="72">
        <v>0</v>
      </c>
      <c r="N115" s="72">
        <v>0</v>
      </c>
      <c r="O115" s="72">
        <v>9168420.6600000001</v>
      </c>
      <c r="P115" s="72">
        <v>33330671.059999999</v>
      </c>
      <c r="Q115">
        <v>4125</v>
      </c>
      <c r="R115" s="72">
        <v>8080.1626812121212</v>
      </c>
      <c r="S115">
        <v>680</v>
      </c>
      <c r="U115" s="72">
        <v>5494510.6232242426</v>
      </c>
      <c r="V115" s="72">
        <v>33330671.059999999</v>
      </c>
    </row>
    <row r="116" spans="1:23" x14ac:dyDescent="0.35">
      <c r="A116" s="70" t="s">
        <v>164</v>
      </c>
      <c r="C116" s="71"/>
      <c r="D116" s="71"/>
      <c r="E116" s="71"/>
      <c r="F116" s="71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>
        <v>2132</v>
      </c>
      <c r="S116">
        <v>396</v>
      </c>
      <c r="T116" s="73">
        <v>0.58235294117647063</v>
      </c>
      <c r="U116" s="72">
        <v>3199744.4217599998</v>
      </c>
      <c r="V116" s="72">
        <v>19410214.32317647</v>
      </c>
      <c r="W116" t="s">
        <v>413</v>
      </c>
    </row>
    <row r="117" spans="1:23" x14ac:dyDescent="0.35">
      <c r="A117" s="70" t="s">
        <v>165</v>
      </c>
      <c r="C117" s="71"/>
      <c r="D117" s="71"/>
      <c r="E117" s="71"/>
      <c r="F117" s="71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>
        <v>1993</v>
      </c>
      <c r="S117">
        <v>284</v>
      </c>
      <c r="T117" s="73">
        <v>0.41764705882352943</v>
      </c>
      <c r="U117" s="72">
        <v>2294766.2014642423</v>
      </c>
      <c r="V117" s="72">
        <v>13920456.736823529</v>
      </c>
      <c r="W117" t="s">
        <v>413</v>
      </c>
    </row>
    <row r="118" spans="1:23" x14ac:dyDescent="0.35">
      <c r="A118" s="70">
        <v>2320</v>
      </c>
      <c r="B118" t="s">
        <v>46</v>
      </c>
      <c r="C118" s="69">
        <v>21254820.920000002</v>
      </c>
      <c r="D118" s="69">
        <v>418449.37</v>
      </c>
      <c r="E118" s="69">
        <v>0</v>
      </c>
      <c r="F118" s="71">
        <v>20836371.550000001</v>
      </c>
      <c r="G118" s="72">
        <v>1813564.99</v>
      </c>
      <c r="H118" s="72">
        <v>842034.07</v>
      </c>
      <c r="I118" s="72">
        <v>0</v>
      </c>
      <c r="J118" s="72">
        <v>542859.79</v>
      </c>
      <c r="K118" s="72">
        <v>16697.53</v>
      </c>
      <c r="L118" s="72">
        <v>0</v>
      </c>
      <c r="M118" s="72">
        <v>0</v>
      </c>
      <c r="N118" s="72">
        <v>0</v>
      </c>
      <c r="O118" s="72">
        <v>3215156.38</v>
      </c>
      <c r="P118" s="72">
        <v>17621215.170000002</v>
      </c>
      <c r="Q118">
        <v>1637</v>
      </c>
      <c r="R118" s="72">
        <v>10764.334251679904</v>
      </c>
      <c r="S118">
        <v>273</v>
      </c>
      <c r="U118" s="72">
        <v>2938663.2507086135</v>
      </c>
      <c r="V118" s="72">
        <v>17621215.170000002</v>
      </c>
    </row>
    <row r="119" spans="1:23" x14ac:dyDescent="0.35">
      <c r="A119" s="70" t="s">
        <v>164</v>
      </c>
      <c r="C119" s="71"/>
      <c r="D119" s="71"/>
      <c r="E119" s="71"/>
      <c r="F119" s="71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>
        <v>846</v>
      </c>
      <c r="S119">
        <v>187</v>
      </c>
      <c r="T119" s="73">
        <v>0.68498168498168499</v>
      </c>
      <c r="U119" s="72">
        <v>2012930.5050641419</v>
      </c>
      <c r="V119" s="72">
        <v>12070209.65857143</v>
      </c>
      <c r="W119" t="s">
        <v>413</v>
      </c>
    </row>
    <row r="120" spans="1:23" x14ac:dyDescent="0.35">
      <c r="A120" s="70" t="s">
        <v>165</v>
      </c>
      <c r="C120" s="71"/>
      <c r="D120" s="71"/>
      <c r="E120" s="71"/>
      <c r="F120" s="71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>
        <v>791</v>
      </c>
      <c r="S120">
        <v>86</v>
      </c>
      <c r="T120" s="73">
        <v>0.31501831501831501</v>
      </c>
      <c r="U120" s="72">
        <v>925732.74564447172</v>
      </c>
      <c r="V120" s="72">
        <v>5551005.5114285722</v>
      </c>
      <c r="W120" t="s">
        <v>413</v>
      </c>
    </row>
    <row r="121" spans="1:23" x14ac:dyDescent="0.35">
      <c r="A121" s="70">
        <v>2400</v>
      </c>
      <c r="B121" t="s">
        <v>47</v>
      </c>
      <c r="C121" s="69">
        <v>144590963.24000001</v>
      </c>
      <c r="D121" s="69">
        <v>4734559.29</v>
      </c>
      <c r="E121" s="69">
        <v>0</v>
      </c>
      <c r="F121" s="71">
        <v>139856403.95000002</v>
      </c>
      <c r="G121" s="72">
        <v>11814878.050000001</v>
      </c>
      <c r="H121" s="72">
        <v>5305985.41</v>
      </c>
      <c r="I121" s="72">
        <v>27052.59</v>
      </c>
      <c r="J121" s="72">
        <v>3609455.69</v>
      </c>
      <c r="K121" s="72">
        <v>149786.49</v>
      </c>
      <c r="L121" s="72">
        <v>5138324.43</v>
      </c>
      <c r="M121" s="72">
        <v>0</v>
      </c>
      <c r="N121" s="72">
        <v>857571.12</v>
      </c>
      <c r="O121" s="72">
        <v>26903053.780000001</v>
      </c>
      <c r="P121" s="72">
        <v>112953350.17000002</v>
      </c>
      <c r="Q121">
        <v>13620</v>
      </c>
      <c r="R121" s="72">
        <v>8293.1975161527171</v>
      </c>
      <c r="S121">
        <v>1813</v>
      </c>
      <c r="U121" s="72">
        <v>15035567.096784877</v>
      </c>
      <c r="V121" s="72">
        <v>113810921.29000002</v>
      </c>
    </row>
    <row r="122" spans="1:23" x14ac:dyDescent="0.35">
      <c r="A122" s="70" t="s">
        <v>164</v>
      </c>
      <c r="C122" s="71"/>
      <c r="D122" s="71"/>
      <c r="E122" s="71"/>
      <c r="F122" s="71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>
        <v>7436</v>
      </c>
      <c r="S122">
        <v>1147</v>
      </c>
      <c r="T122" s="73">
        <v>0.63265306122448983</v>
      </c>
      <c r="U122" s="72">
        <v>9512297.5510271657</v>
      </c>
      <c r="V122" s="72">
        <v>72002827.754897982</v>
      </c>
      <c r="W122" t="s">
        <v>413</v>
      </c>
    </row>
    <row r="123" spans="1:23" x14ac:dyDescent="0.35">
      <c r="A123" s="70" t="s">
        <v>165</v>
      </c>
      <c r="C123" s="71"/>
      <c r="D123" s="71"/>
      <c r="E123" s="71"/>
      <c r="F123" s="71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>
        <v>6184</v>
      </c>
      <c r="S123">
        <v>666</v>
      </c>
      <c r="T123" s="73">
        <v>0.36734693877551022</v>
      </c>
      <c r="U123" s="72">
        <v>5523269.54575771</v>
      </c>
      <c r="V123" s="72">
        <v>41808093.535102054</v>
      </c>
      <c r="W123" t="s">
        <v>413</v>
      </c>
    </row>
    <row r="124" spans="1:23" x14ac:dyDescent="0.35">
      <c r="A124" s="70">
        <v>2420</v>
      </c>
      <c r="B124" t="s">
        <v>48</v>
      </c>
      <c r="C124" s="69">
        <v>64823082.439999998</v>
      </c>
      <c r="D124" s="69">
        <v>1719543.31</v>
      </c>
      <c r="E124" s="69">
        <v>0</v>
      </c>
      <c r="F124" s="71">
        <v>63103539.129999995</v>
      </c>
      <c r="G124" s="72">
        <v>3901943.56</v>
      </c>
      <c r="H124" s="72">
        <v>2864140.06</v>
      </c>
      <c r="I124" s="72">
        <v>65361.460000000006</v>
      </c>
      <c r="J124" s="72">
        <v>1415452.6099999999</v>
      </c>
      <c r="K124" s="72">
        <v>61646.76</v>
      </c>
      <c r="L124" s="72">
        <v>0</v>
      </c>
      <c r="M124" s="72">
        <v>0</v>
      </c>
      <c r="N124" s="72">
        <v>69113.69</v>
      </c>
      <c r="O124" s="72">
        <v>8377658.1399999997</v>
      </c>
      <c r="P124" s="72">
        <v>54725880.989999995</v>
      </c>
      <c r="Q124">
        <v>5871</v>
      </c>
      <c r="R124" s="72">
        <v>9321.3900510986186</v>
      </c>
      <c r="S124">
        <v>809</v>
      </c>
      <c r="U124" s="72">
        <v>7541004.5513387825</v>
      </c>
      <c r="V124" s="72">
        <v>54794994.679999992</v>
      </c>
    </row>
    <row r="125" spans="1:23" x14ac:dyDescent="0.35">
      <c r="A125" s="70" t="s">
        <v>164</v>
      </c>
      <c r="C125" s="71"/>
      <c r="D125" s="71"/>
      <c r="E125" s="71"/>
      <c r="F125" s="71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>
        <v>3136</v>
      </c>
      <c r="S125">
        <v>506</v>
      </c>
      <c r="T125" s="73">
        <v>0.62546353522867737</v>
      </c>
      <c r="U125" s="72">
        <v>4716623.3658559006</v>
      </c>
      <c r="V125" s="72">
        <v>34272271.085389361</v>
      </c>
      <c r="W125" t="s">
        <v>413</v>
      </c>
    </row>
    <row r="126" spans="1:23" x14ac:dyDescent="0.35">
      <c r="A126" s="70" t="s">
        <v>165</v>
      </c>
      <c r="C126" s="71"/>
      <c r="D126" s="71"/>
      <c r="E126" s="71"/>
      <c r="F126" s="71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>
        <v>2735</v>
      </c>
      <c r="S126">
        <v>303</v>
      </c>
      <c r="T126" s="73">
        <v>0.37453646477132263</v>
      </c>
      <c r="U126" s="72">
        <v>2824381.1854828815</v>
      </c>
      <c r="V126" s="72">
        <v>20522723.594610628</v>
      </c>
      <c r="W126" t="s">
        <v>413</v>
      </c>
    </row>
    <row r="127" spans="1:23" x14ac:dyDescent="0.35">
      <c r="A127" s="70">
        <v>2421</v>
      </c>
      <c r="B127" t="s">
        <v>49</v>
      </c>
      <c r="C127" s="69">
        <v>62012455.810000002</v>
      </c>
      <c r="D127" s="69">
        <v>1814933.52</v>
      </c>
      <c r="E127" s="69">
        <v>0</v>
      </c>
      <c r="F127" s="71">
        <v>60197522.289999999</v>
      </c>
      <c r="G127" s="72">
        <v>4839325.9399999995</v>
      </c>
      <c r="H127" s="72">
        <v>2769605.83</v>
      </c>
      <c r="I127" s="72">
        <v>33025.31</v>
      </c>
      <c r="J127" s="72">
        <v>1561233.2300000002</v>
      </c>
      <c r="K127" s="72">
        <v>48144</v>
      </c>
      <c r="L127" s="72">
        <v>0</v>
      </c>
      <c r="M127" s="72">
        <v>0</v>
      </c>
      <c r="N127" s="72">
        <v>0</v>
      </c>
      <c r="O127" s="72">
        <v>9251334.3099999987</v>
      </c>
      <c r="P127" s="72">
        <v>50946187.980000004</v>
      </c>
      <c r="Q127">
        <v>6303</v>
      </c>
      <c r="R127" s="72">
        <v>8082.8475297477398</v>
      </c>
      <c r="S127">
        <v>964</v>
      </c>
      <c r="U127" s="72">
        <v>7791865.0186768211</v>
      </c>
      <c r="V127" s="72">
        <v>50946187.980000004</v>
      </c>
    </row>
    <row r="128" spans="1:23" x14ac:dyDescent="0.35">
      <c r="A128" s="70" t="s">
        <v>164</v>
      </c>
      <c r="C128" s="71"/>
      <c r="D128" s="71"/>
      <c r="E128" s="71"/>
      <c r="F128" s="71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>
        <v>3483</v>
      </c>
      <c r="S128">
        <v>603</v>
      </c>
      <c r="T128" s="73">
        <v>0.62551867219917012</v>
      </c>
      <c r="U128" s="72">
        <v>4873957.060437887</v>
      </c>
      <c r="V128" s="72">
        <v>31867791.858858924</v>
      </c>
      <c r="W128" t="s">
        <v>413</v>
      </c>
    </row>
    <row r="129" spans="1:23" x14ac:dyDescent="0.35">
      <c r="A129" s="70" t="s">
        <v>165</v>
      </c>
      <c r="C129" s="71"/>
      <c r="D129" s="71"/>
      <c r="E129" s="71"/>
      <c r="F129" s="71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>
        <v>2820</v>
      </c>
      <c r="S129">
        <v>361</v>
      </c>
      <c r="T129" s="73">
        <v>0.37448132780082988</v>
      </c>
      <c r="U129" s="72">
        <v>2917907.9582389342</v>
      </c>
      <c r="V129" s="72">
        <v>19078396.12114108</v>
      </c>
      <c r="W129" t="s">
        <v>413</v>
      </c>
    </row>
    <row r="130" spans="1:23" x14ac:dyDescent="0.35">
      <c r="A130" s="70">
        <v>2422</v>
      </c>
      <c r="B130" t="s">
        <v>50</v>
      </c>
      <c r="C130" s="69">
        <v>28032360.690000001</v>
      </c>
      <c r="D130" s="69">
        <v>538580.09</v>
      </c>
      <c r="E130" s="69">
        <v>0</v>
      </c>
      <c r="F130" s="71">
        <v>27493780.600000001</v>
      </c>
      <c r="G130" s="72">
        <v>2593985.48</v>
      </c>
      <c r="H130" s="72">
        <v>951121.31</v>
      </c>
      <c r="I130" s="72">
        <v>0</v>
      </c>
      <c r="J130" s="72">
        <v>644452.18000000005</v>
      </c>
      <c r="K130" s="72">
        <v>21143.95</v>
      </c>
      <c r="L130" s="72">
        <v>0</v>
      </c>
      <c r="M130" s="72">
        <v>0</v>
      </c>
      <c r="N130" s="72">
        <v>0</v>
      </c>
      <c r="O130" s="72">
        <v>4210702.92</v>
      </c>
      <c r="P130" s="72">
        <v>23283077.68</v>
      </c>
      <c r="Q130">
        <v>2876</v>
      </c>
      <c r="R130" s="72">
        <v>8095.645924895688</v>
      </c>
      <c r="S130">
        <v>435</v>
      </c>
      <c r="U130" s="72">
        <v>3521605.9773296244</v>
      </c>
      <c r="V130" s="72">
        <v>23283077.68</v>
      </c>
    </row>
    <row r="131" spans="1:23" x14ac:dyDescent="0.35">
      <c r="A131" s="70" t="s">
        <v>164</v>
      </c>
      <c r="C131" s="71"/>
      <c r="D131" s="71"/>
      <c r="E131" s="71"/>
      <c r="F131" s="71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>
        <v>1470</v>
      </c>
      <c r="S131">
        <v>284</v>
      </c>
      <c r="T131" s="73">
        <v>0.65287356321839085</v>
      </c>
      <c r="U131" s="72">
        <v>2299163.4426703756</v>
      </c>
      <c r="V131" s="72">
        <v>15200905.887632186</v>
      </c>
      <c r="W131" t="s">
        <v>413</v>
      </c>
    </row>
    <row r="132" spans="1:23" x14ac:dyDescent="0.35">
      <c r="A132" s="70" t="s">
        <v>165</v>
      </c>
      <c r="C132" s="71"/>
      <c r="D132" s="71"/>
      <c r="E132" s="71"/>
      <c r="F132" s="71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>
        <v>1406</v>
      </c>
      <c r="S132">
        <v>151</v>
      </c>
      <c r="T132" s="73">
        <v>0.3471264367816092</v>
      </c>
      <c r="U132" s="72">
        <v>1222442.534659249</v>
      </c>
      <c r="V132" s="72">
        <v>8082171.792367816</v>
      </c>
      <c r="W132" t="s">
        <v>413</v>
      </c>
    </row>
    <row r="133" spans="1:23" x14ac:dyDescent="0.35">
      <c r="A133" s="70">
        <v>2423</v>
      </c>
      <c r="B133" t="s">
        <v>51</v>
      </c>
      <c r="C133" s="69">
        <v>23725024.780000001</v>
      </c>
      <c r="D133" s="69">
        <v>1543333.27</v>
      </c>
      <c r="E133" s="69">
        <v>0</v>
      </c>
      <c r="F133" s="71">
        <v>22181691.510000002</v>
      </c>
      <c r="G133" s="72">
        <v>1844753.22</v>
      </c>
      <c r="H133" s="72">
        <v>516816.03</v>
      </c>
      <c r="I133" s="72">
        <v>0</v>
      </c>
      <c r="J133" s="72">
        <v>484552.76999999996</v>
      </c>
      <c r="K133" s="72">
        <v>19833.03</v>
      </c>
      <c r="L133" s="72">
        <v>0</v>
      </c>
      <c r="M133" s="72">
        <v>0</v>
      </c>
      <c r="N133" s="72">
        <v>266.17</v>
      </c>
      <c r="O133" s="72">
        <v>2866221.2199999997</v>
      </c>
      <c r="P133" s="72">
        <v>19315470.290000003</v>
      </c>
      <c r="Q133">
        <v>1950</v>
      </c>
      <c r="R133" s="72">
        <v>9905.3693794871815</v>
      </c>
      <c r="S133">
        <v>282</v>
      </c>
      <c r="U133" s="72">
        <v>2793314.165015385</v>
      </c>
      <c r="V133" s="72">
        <v>19315736.460000005</v>
      </c>
    </row>
    <row r="134" spans="1:23" x14ac:dyDescent="0.35">
      <c r="A134" s="70" t="s">
        <v>164</v>
      </c>
      <c r="C134" s="71"/>
      <c r="D134" s="71"/>
      <c r="E134" s="71"/>
      <c r="F134" s="71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>
        <v>977</v>
      </c>
      <c r="S134">
        <v>171</v>
      </c>
      <c r="T134" s="73">
        <v>0.6063829787234043</v>
      </c>
      <c r="U134" s="72">
        <v>1693818.163892308</v>
      </c>
      <c r="V134" s="72">
        <v>11712733.810851067</v>
      </c>
      <c r="W134" t="s">
        <v>413</v>
      </c>
    </row>
    <row r="135" spans="1:23" x14ac:dyDescent="0.35">
      <c r="A135" s="70" t="s">
        <v>165</v>
      </c>
      <c r="C135" s="71"/>
      <c r="D135" s="71"/>
      <c r="E135" s="71"/>
      <c r="F135" s="71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>
        <v>973</v>
      </c>
      <c r="S135">
        <v>111</v>
      </c>
      <c r="T135" s="73">
        <v>0.39361702127659576</v>
      </c>
      <c r="U135" s="72">
        <v>1099496.0011230772</v>
      </c>
      <c r="V135" s="72">
        <v>7603002.6491489382</v>
      </c>
      <c r="W135" t="s">
        <v>413</v>
      </c>
    </row>
    <row r="136" spans="1:23" x14ac:dyDescent="0.35">
      <c r="A136" s="70">
        <v>2500</v>
      </c>
      <c r="B136" t="s">
        <v>52</v>
      </c>
      <c r="C136" s="69">
        <v>52676457.759999998</v>
      </c>
      <c r="D136" s="69">
        <v>1013053.95</v>
      </c>
      <c r="E136" s="69">
        <v>0</v>
      </c>
      <c r="F136" s="71">
        <v>51663403.809999995</v>
      </c>
      <c r="G136" s="72">
        <v>3081155.66</v>
      </c>
      <c r="H136" s="72">
        <v>1199748.0899999999</v>
      </c>
      <c r="I136" s="72">
        <v>2959</v>
      </c>
      <c r="J136" s="72">
        <v>1428696.8399999999</v>
      </c>
      <c r="K136" s="72">
        <v>46120.74</v>
      </c>
      <c r="L136" s="72">
        <v>413.60999999998603</v>
      </c>
      <c r="M136" s="72">
        <v>1170.26</v>
      </c>
      <c r="N136" s="72">
        <v>19570.82</v>
      </c>
      <c r="O136" s="72">
        <v>5779835.0200000005</v>
      </c>
      <c r="P136" s="72">
        <v>45883568.789999992</v>
      </c>
      <c r="Q136">
        <v>5281</v>
      </c>
      <c r="R136" s="72">
        <v>8688.4243116833914</v>
      </c>
      <c r="S136">
        <v>618</v>
      </c>
      <c r="U136" s="72">
        <v>5369446.2246203357</v>
      </c>
      <c r="V136" s="72">
        <v>45904309.86999999</v>
      </c>
    </row>
    <row r="137" spans="1:23" x14ac:dyDescent="0.35">
      <c r="A137" s="70" t="s">
        <v>164</v>
      </c>
      <c r="C137" s="71"/>
      <c r="D137" s="71"/>
      <c r="E137" s="71"/>
      <c r="F137" s="71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>
        <v>2616</v>
      </c>
      <c r="S137">
        <v>327</v>
      </c>
      <c r="T137" s="73">
        <v>0.529126213592233</v>
      </c>
      <c r="U137">
        <v>2841114.7499204688</v>
      </c>
      <c r="V137">
        <v>24289173.669077665</v>
      </c>
      <c r="W137" t="s">
        <v>413</v>
      </c>
    </row>
    <row r="138" spans="1:23" x14ac:dyDescent="0.35">
      <c r="A138" s="70" t="s">
        <v>165</v>
      </c>
      <c r="C138" s="71"/>
      <c r="D138" s="71"/>
      <c r="E138" s="71"/>
      <c r="F138" s="71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>
        <v>2665</v>
      </c>
      <c r="S138">
        <v>291</v>
      </c>
      <c r="T138" s="73">
        <v>0.470873786407767</v>
      </c>
      <c r="U138">
        <v>2528331.474699867</v>
      </c>
      <c r="V138">
        <v>21615136.200922325</v>
      </c>
      <c r="W138" t="s">
        <v>413</v>
      </c>
    </row>
    <row r="139" spans="1:23" x14ac:dyDescent="0.35">
      <c r="A139" s="70">
        <v>2505</v>
      </c>
      <c r="B139" t="s">
        <v>237</v>
      </c>
      <c r="C139" s="69">
        <v>3561370.44</v>
      </c>
      <c r="D139" s="69">
        <v>265160.53000000003</v>
      </c>
      <c r="E139" s="69">
        <v>0</v>
      </c>
      <c r="F139" s="71">
        <v>3296209.91</v>
      </c>
      <c r="G139" s="72">
        <v>0</v>
      </c>
      <c r="H139" s="72">
        <v>293416.8</v>
      </c>
      <c r="I139" s="72">
        <v>0</v>
      </c>
      <c r="J139" s="72">
        <v>63390</v>
      </c>
      <c r="K139" s="72">
        <v>0</v>
      </c>
      <c r="L139" s="72">
        <v>0</v>
      </c>
      <c r="M139" s="72">
        <v>0</v>
      </c>
      <c r="N139" s="72">
        <v>339824.37</v>
      </c>
      <c r="O139" s="72">
        <v>696631.16999999993</v>
      </c>
      <c r="P139" s="72">
        <v>2599578.7400000002</v>
      </c>
      <c r="Q139">
        <v>516</v>
      </c>
      <c r="R139" s="72">
        <v>5037.9432945736435</v>
      </c>
      <c r="S139">
        <v>48</v>
      </c>
      <c r="U139" s="72">
        <v>241821.27813953487</v>
      </c>
      <c r="V139" s="72">
        <v>2939403.1100000003</v>
      </c>
    </row>
    <row r="140" spans="1:23" x14ac:dyDescent="0.35">
      <c r="A140" s="70" t="s">
        <v>164</v>
      </c>
      <c r="C140" s="71"/>
      <c r="D140" s="71"/>
      <c r="E140" s="71"/>
      <c r="F140" s="71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>
        <v>516</v>
      </c>
      <c r="S140">
        <v>48</v>
      </c>
      <c r="T140" s="73">
        <v>1</v>
      </c>
      <c r="U140">
        <v>241821.27813953487</v>
      </c>
      <c r="V140">
        <v>2939403.1100000003</v>
      </c>
      <c r="W140" t="s">
        <v>413</v>
      </c>
    </row>
    <row r="141" spans="1:23" x14ac:dyDescent="0.35">
      <c r="A141" s="70" t="s">
        <v>165</v>
      </c>
      <c r="C141" s="71"/>
      <c r="D141" s="71"/>
      <c r="E141" s="71"/>
      <c r="F141" s="71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>
        <v>0</v>
      </c>
      <c r="S141">
        <v>0</v>
      </c>
      <c r="T141" s="73">
        <v>0</v>
      </c>
      <c r="U141">
        <v>0</v>
      </c>
      <c r="V141">
        <v>0</v>
      </c>
      <c r="W141" t="s">
        <v>414</v>
      </c>
    </row>
    <row r="142" spans="1:23" x14ac:dyDescent="0.35">
      <c r="A142" s="70">
        <v>2515</v>
      </c>
      <c r="B142" t="s">
        <v>172</v>
      </c>
      <c r="C142" s="69">
        <v>4797697.99</v>
      </c>
      <c r="D142" s="69">
        <v>262282.33</v>
      </c>
      <c r="E142" s="69">
        <v>0</v>
      </c>
      <c r="F142" s="71">
        <v>4535415.66</v>
      </c>
      <c r="G142" s="72">
        <v>0</v>
      </c>
      <c r="H142" s="72">
        <v>402854.69</v>
      </c>
      <c r="I142" s="72">
        <v>0</v>
      </c>
      <c r="J142" s="72">
        <v>116381.86</v>
      </c>
      <c r="K142" s="72">
        <v>0</v>
      </c>
      <c r="L142" s="72">
        <v>0</v>
      </c>
      <c r="M142" s="72">
        <v>0</v>
      </c>
      <c r="N142" s="72">
        <v>205825</v>
      </c>
      <c r="O142" s="72">
        <v>725061.55</v>
      </c>
      <c r="P142" s="72">
        <v>3810354.1100000003</v>
      </c>
      <c r="Q142">
        <v>616</v>
      </c>
      <c r="R142" s="72">
        <v>6185.6397889610398</v>
      </c>
      <c r="S142">
        <v>63</v>
      </c>
      <c r="T142" s="73"/>
      <c r="U142" s="72">
        <v>389695.30670454551</v>
      </c>
      <c r="V142" s="72">
        <v>4016179.1100000003</v>
      </c>
    </row>
    <row r="143" spans="1:23" x14ac:dyDescent="0.35">
      <c r="A143" s="70" t="s">
        <v>164</v>
      </c>
      <c r="C143" s="71"/>
      <c r="D143" s="71"/>
      <c r="E143" s="71"/>
      <c r="F143" s="71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>
        <v>275</v>
      </c>
      <c r="S143">
        <v>28</v>
      </c>
      <c r="T143" s="73">
        <v>0.44444444444444442</v>
      </c>
      <c r="U143" s="72">
        <v>173197.91409090912</v>
      </c>
      <c r="V143">
        <v>1784968.4933333334</v>
      </c>
      <c r="W143" t="s">
        <v>413</v>
      </c>
    </row>
    <row r="144" spans="1:23" x14ac:dyDescent="0.35">
      <c r="A144" s="70" t="s">
        <v>165</v>
      </c>
      <c r="C144" s="71"/>
      <c r="D144" s="71"/>
      <c r="E144" s="71"/>
      <c r="F144" s="71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>
        <v>341</v>
      </c>
      <c r="S144">
        <v>35</v>
      </c>
      <c r="T144" s="73">
        <v>0.55555555555555558</v>
      </c>
      <c r="U144" s="72">
        <v>216497.39261363639</v>
      </c>
      <c r="V144">
        <v>2231210.6166666672</v>
      </c>
      <c r="W144" t="s">
        <v>413</v>
      </c>
    </row>
    <row r="145" spans="1:23" x14ac:dyDescent="0.35">
      <c r="A145" s="70">
        <v>2520</v>
      </c>
      <c r="B145" t="s">
        <v>53</v>
      </c>
      <c r="C145" s="69">
        <v>242249679.78</v>
      </c>
      <c r="D145" s="69">
        <v>5284495.5</v>
      </c>
      <c r="E145" s="69">
        <v>0</v>
      </c>
      <c r="F145" s="71">
        <v>236965184.28</v>
      </c>
      <c r="G145" s="72">
        <v>15388081.99</v>
      </c>
      <c r="H145" s="72">
        <v>12988423.6</v>
      </c>
      <c r="I145" s="72">
        <v>23996.06</v>
      </c>
      <c r="J145" s="72">
        <v>5748808.5300000003</v>
      </c>
      <c r="K145" s="72">
        <v>44510.62</v>
      </c>
      <c r="L145" s="72">
        <v>0</v>
      </c>
      <c r="M145" s="72">
        <v>0</v>
      </c>
      <c r="N145" s="72">
        <v>0</v>
      </c>
      <c r="O145" s="72">
        <v>34193820.799999997</v>
      </c>
      <c r="P145" s="72">
        <v>202771363.48000002</v>
      </c>
      <c r="Q145">
        <v>19968</v>
      </c>
      <c r="R145" s="72">
        <v>10154.815879407051</v>
      </c>
      <c r="S145">
        <v>2140</v>
      </c>
      <c r="U145" s="72">
        <v>21731305.98193109</v>
      </c>
      <c r="V145" s="72">
        <v>202771363.48000002</v>
      </c>
    </row>
    <row r="146" spans="1:23" x14ac:dyDescent="0.35">
      <c r="A146" s="70" t="s">
        <v>164</v>
      </c>
      <c r="C146" s="71"/>
      <c r="D146" s="71"/>
      <c r="E146" s="71"/>
      <c r="F146" s="71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>
        <v>10690</v>
      </c>
      <c r="S146">
        <v>1273</v>
      </c>
      <c r="T146" s="73">
        <v>0.59485981308411218</v>
      </c>
      <c r="U146" s="72">
        <v>12927080.614485176</v>
      </c>
      <c r="V146" s="72">
        <v>120620535.37852338</v>
      </c>
      <c r="W146" t="s">
        <v>413</v>
      </c>
    </row>
    <row r="147" spans="1:23" x14ac:dyDescent="0.35">
      <c r="A147" s="70" t="s">
        <v>165</v>
      </c>
      <c r="C147" s="71"/>
      <c r="D147" s="71"/>
      <c r="E147" s="71"/>
      <c r="F147" s="71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>
        <v>9278</v>
      </c>
      <c r="S147">
        <v>867</v>
      </c>
      <c r="T147" s="73">
        <v>0.40514018691588782</v>
      </c>
      <c r="U147" s="72">
        <v>8804225.3674459141</v>
      </c>
      <c r="V147" s="72">
        <v>82150828.10147664</v>
      </c>
      <c r="W147" t="s">
        <v>413</v>
      </c>
    </row>
    <row r="148" spans="1:23" x14ac:dyDescent="0.35">
      <c r="A148" s="70">
        <v>2521</v>
      </c>
      <c r="B148" t="s">
        <v>54</v>
      </c>
      <c r="C148" s="69">
        <v>43489854.549999997</v>
      </c>
      <c r="D148" s="69">
        <v>630082.85</v>
      </c>
      <c r="E148" s="69">
        <v>0</v>
      </c>
      <c r="F148" s="71">
        <v>42859771.699999996</v>
      </c>
      <c r="G148" s="72">
        <v>3054173.52</v>
      </c>
      <c r="H148" s="72">
        <v>1247730.49</v>
      </c>
      <c r="I148" s="72">
        <v>56677.31</v>
      </c>
      <c r="J148" s="72">
        <v>1115285.49</v>
      </c>
      <c r="K148" s="72">
        <v>27745.32</v>
      </c>
      <c r="L148" s="72">
        <v>0</v>
      </c>
      <c r="M148" s="72">
        <v>0</v>
      </c>
      <c r="N148" s="72">
        <v>0</v>
      </c>
      <c r="O148" s="72">
        <v>5501612.1299999999</v>
      </c>
      <c r="P148" s="72">
        <v>37358159.569999993</v>
      </c>
      <c r="Q148">
        <v>5205</v>
      </c>
      <c r="R148" s="72">
        <v>7177.3601479346771</v>
      </c>
      <c r="S148">
        <v>567</v>
      </c>
      <c r="U148" s="72">
        <v>4069563.203878962</v>
      </c>
      <c r="V148" s="72">
        <v>37358159.569999993</v>
      </c>
    </row>
    <row r="149" spans="1:23" x14ac:dyDescent="0.35">
      <c r="A149" s="70" t="s">
        <v>164</v>
      </c>
      <c r="C149" s="71"/>
      <c r="D149" s="71"/>
      <c r="E149" s="71"/>
      <c r="F149" s="71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>
        <v>2718</v>
      </c>
      <c r="S149">
        <v>375</v>
      </c>
      <c r="T149" s="73">
        <v>0.66137566137566139</v>
      </c>
      <c r="U149" s="72">
        <v>2691510.0554755041</v>
      </c>
      <c r="V149" s="72">
        <v>24707777.493386239</v>
      </c>
      <c r="W149" t="s">
        <v>413</v>
      </c>
    </row>
    <row r="150" spans="1:23" x14ac:dyDescent="0.35">
      <c r="A150" s="70" t="s">
        <v>165</v>
      </c>
      <c r="C150" s="71"/>
      <c r="D150" s="71"/>
      <c r="E150" s="71"/>
      <c r="F150" s="71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>
        <v>2487</v>
      </c>
      <c r="S150">
        <v>192</v>
      </c>
      <c r="T150" s="73">
        <v>0.33862433862433861</v>
      </c>
      <c r="U150" s="72">
        <v>1378053.1484034581</v>
      </c>
      <c r="V150" s="72">
        <v>12650382.076613754</v>
      </c>
      <c r="W150" t="s">
        <v>413</v>
      </c>
    </row>
    <row r="151" spans="1:23" x14ac:dyDescent="0.35">
      <c r="A151" s="70">
        <v>2525</v>
      </c>
      <c r="B151" t="s">
        <v>170</v>
      </c>
      <c r="C151" s="69">
        <v>2327692.0299999998</v>
      </c>
      <c r="D151" s="69">
        <v>30352.07</v>
      </c>
      <c r="E151" s="69">
        <v>0</v>
      </c>
      <c r="F151" s="71">
        <v>2297339.96</v>
      </c>
      <c r="G151" s="72">
        <v>0</v>
      </c>
      <c r="H151" s="72">
        <v>164671.07</v>
      </c>
      <c r="I151" s="72">
        <v>0</v>
      </c>
      <c r="J151" s="72">
        <v>66196.150000000009</v>
      </c>
      <c r="K151" s="72">
        <v>0</v>
      </c>
      <c r="L151" s="72">
        <v>0</v>
      </c>
      <c r="M151" s="72">
        <v>0</v>
      </c>
      <c r="N151" s="72">
        <v>59958.94</v>
      </c>
      <c r="O151" s="72">
        <v>290826.16000000003</v>
      </c>
      <c r="P151" s="72">
        <v>2006513.7999999998</v>
      </c>
      <c r="Q151">
        <v>242</v>
      </c>
      <c r="R151" s="72">
        <v>8291.3793388429749</v>
      </c>
      <c r="S151">
        <v>26</v>
      </c>
      <c r="T151" s="73"/>
      <c r="U151" s="72">
        <v>215575.86280991734</v>
      </c>
      <c r="V151" s="72">
        <v>2066472.7399999998</v>
      </c>
    </row>
    <row r="152" spans="1:23" x14ac:dyDescent="0.35">
      <c r="A152" s="70" t="s">
        <v>164</v>
      </c>
      <c r="C152" s="71"/>
      <c r="D152" s="71"/>
      <c r="E152" s="71"/>
      <c r="F152" s="71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>
        <v>103</v>
      </c>
      <c r="S152">
        <v>14</v>
      </c>
      <c r="T152" s="73">
        <v>0.53846153846153844</v>
      </c>
      <c r="U152" s="72">
        <v>116079.31074380165</v>
      </c>
      <c r="V152">
        <v>1112716.0907692306</v>
      </c>
      <c r="W152" t="s">
        <v>413</v>
      </c>
    </row>
    <row r="153" spans="1:23" x14ac:dyDescent="0.35">
      <c r="A153" s="70" t="s">
        <v>165</v>
      </c>
      <c r="C153" s="71"/>
      <c r="D153" s="71"/>
      <c r="E153" s="71"/>
      <c r="F153" s="71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>
        <v>139</v>
      </c>
      <c r="S153">
        <v>12</v>
      </c>
      <c r="T153" s="73">
        <v>0.46153846153846156</v>
      </c>
      <c r="U153" s="72">
        <v>99496.552066115692</v>
      </c>
      <c r="V153">
        <v>953756.64923076914</v>
      </c>
      <c r="W153" t="s">
        <v>413</v>
      </c>
    </row>
    <row r="154" spans="1:23" x14ac:dyDescent="0.35">
      <c r="A154" s="70">
        <v>2535</v>
      </c>
      <c r="B154" t="s">
        <v>171</v>
      </c>
      <c r="C154" s="69">
        <v>4687425.45</v>
      </c>
      <c r="D154" s="69">
        <v>260792.73</v>
      </c>
      <c r="E154" s="69">
        <v>0</v>
      </c>
      <c r="F154" s="71">
        <v>4426632.72</v>
      </c>
      <c r="G154" s="72">
        <v>0</v>
      </c>
      <c r="H154" s="72">
        <v>372065.24</v>
      </c>
      <c r="I154" s="72">
        <v>0</v>
      </c>
      <c r="J154" s="72">
        <v>107012.23</v>
      </c>
      <c r="K154" s="72">
        <v>0</v>
      </c>
      <c r="L154" s="72">
        <v>0</v>
      </c>
      <c r="M154" s="72">
        <v>0</v>
      </c>
      <c r="N154" s="72">
        <v>259374.81</v>
      </c>
      <c r="O154" s="72">
        <v>738452.28</v>
      </c>
      <c r="P154" s="72">
        <v>3688180.4399999995</v>
      </c>
      <c r="Q154">
        <v>608</v>
      </c>
      <c r="R154" s="72">
        <v>6066.0862499999994</v>
      </c>
      <c r="S154">
        <v>57</v>
      </c>
      <c r="T154" s="73"/>
      <c r="U154" s="72">
        <v>345766.91624999995</v>
      </c>
      <c r="V154" s="72">
        <v>3947555.2499999995</v>
      </c>
    </row>
    <row r="155" spans="1:23" x14ac:dyDescent="0.35">
      <c r="A155" s="70" t="s">
        <v>164</v>
      </c>
      <c r="C155" s="71"/>
      <c r="D155" s="71"/>
      <c r="E155" s="71"/>
      <c r="F155" s="71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>
        <v>274</v>
      </c>
      <c r="S155">
        <v>26</v>
      </c>
      <c r="T155" s="73">
        <v>0.45614035087719296</v>
      </c>
      <c r="U155" s="72">
        <v>157718.24249999999</v>
      </c>
      <c r="V155">
        <v>1800639.2368421049</v>
      </c>
      <c r="W155" t="s">
        <v>413</v>
      </c>
    </row>
    <row r="156" spans="1:23" x14ac:dyDescent="0.35">
      <c r="A156" s="70" t="s">
        <v>165</v>
      </c>
      <c r="C156" s="71"/>
      <c r="D156" s="71"/>
      <c r="E156" s="71"/>
      <c r="F156" s="71"/>
      <c r="G156" s="72"/>
      <c r="H156" s="72"/>
      <c r="I156" s="72"/>
      <c r="J156" s="72"/>
      <c r="K156" s="72"/>
      <c r="L156" s="72"/>
      <c r="M156" s="72"/>
      <c r="N156" s="72"/>
      <c r="O156" s="72"/>
      <c r="P156" s="72"/>
      <c r="Q156">
        <v>334</v>
      </c>
      <c r="S156">
        <v>31</v>
      </c>
      <c r="T156" s="73">
        <v>0.54385964912280704</v>
      </c>
      <c r="U156" s="72">
        <v>188048.67374999999</v>
      </c>
      <c r="V156">
        <v>2146916.0131578944</v>
      </c>
      <c r="W156" t="s">
        <v>413</v>
      </c>
    </row>
    <row r="157" spans="1:23" x14ac:dyDescent="0.35">
      <c r="A157" s="70">
        <v>2545</v>
      </c>
      <c r="B157" t="s">
        <v>241</v>
      </c>
      <c r="C157" s="69">
        <v>1889591.73</v>
      </c>
      <c r="D157" s="69">
        <v>162312.94</v>
      </c>
      <c r="E157" s="69">
        <v>0</v>
      </c>
      <c r="F157" s="71">
        <v>1727278.79</v>
      </c>
      <c r="G157" s="72">
        <v>0</v>
      </c>
      <c r="H157" s="72">
        <v>128320</v>
      </c>
      <c r="I157" s="72">
        <v>0</v>
      </c>
      <c r="J157" s="72">
        <v>20863</v>
      </c>
      <c r="K157" s="72">
        <v>0</v>
      </c>
      <c r="L157" s="72">
        <v>0</v>
      </c>
      <c r="M157" s="72">
        <v>0</v>
      </c>
      <c r="N157" s="72">
        <v>60743.15</v>
      </c>
      <c r="O157" s="72">
        <v>209926.15</v>
      </c>
      <c r="P157" s="72">
        <v>1517352.6400000001</v>
      </c>
      <c r="Q157">
        <v>239</v>
      </c>
      <c r="R157" s="72">
        <v>6348.7558158995826</v>
      </c>
      <c r="S157">
        <v>0</v>
      </c>
      <c r="T157" s="73"/>
      <c r="U157" s="72">
        <v>0</v>
      </c>
      <c r="V157" s="72">
        <v>1578095.79</v>
      </c>
    </row>
    <row r="158" spans="1:23" x14ac:dyDescent="0.35">
      <c r="A158" s="70" t="s">
        <v>164</v>
      </c>
      <c r="C158" s="71"/>
      <c r="D158" s="71"/>
      <c r="E158" s="71"/>
      <c r="F158" s="71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>
        <v>239</v>
      </c>
      <c r="S158">
        <v>0</v>
      </c>
      <c r="T158" s="73">
        <v>0</v>
      </c>
      <c r="U158" s="72">
        <v>0</v>
      </c>
      <c r="V158">
        <v>0</v>
      </c>
      <c r="W158" t="s">
        <v>414</v>
      </c>
    </row>
    <row r="159" spans="1:23" x14ac:dyDescent="0.35">
      <c r="A159" s="70" t="s">
        <v>165</v>
      </c>
      <c r="C159" s="71"/>
      <c r="D159" s="71"/>
      <c r="E159" s="71"/>
      <c r="F159" s="71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>
        <v>0</v>
      </c>
      <c r="S159">
        <v>0</v>
      </c>
      <c r="T159" s="73">
        <v>0</v>
      </c>
      <c r="U159" s="72">
        <v>0</v>
      </c>
      <c r="V159">
        <v>0</v>
      </c>
      <c r="W159" t="s">
        <v>414</v>
      </c>
    </row>
    <row r="160" spans="1:23" x14ac:dyDescent="0.35">
      <c r="A160" s="70">
        <v>2611</v>
      </c>
      <c r="B160" t="s">
        <v>238</v>
      </c>
      <c r="C160" s="69">
        <v>28090646.57</v>
      </c>
      <c r="D160" s="69">
        <v>633963.19999999995</v>
      </c>
      <c r="E160" s="69">
        <v>0</v>
      </c>
      <c r="F160" s="71">
        <v>27456683.370000001</v>
      </c>
      <c r="G160" s="72">
        <v>1602286.08</v>
      </c>
      <c r="H160" s="72">
        <v>2702514.95</v>
      </c>
      <c r="I160" s="72">
        <v>0</v>
      </c>
      <c r="J160" s="72">
        <v>614026.6</v>
      </c>
      <c r="K160" s="72">
        <v>31803.759999999998</v>
      </c>
      <c r="L160" s="72">
        <v>0</v>
      </c>
      <c r="M160" s="72">
        <v>0</v>
      </c>
      <c r="N160" s="72">
        <v>0</v>
      </c>
      <c r="O160" s="72">
        <v>4950631.3899999997</v>
      </c>
      <c r="P160" s="72">
        <v>22506051.98</v>
      </c>
      <c r="Q160">
        <v>2641</v>
      </c>
      <c r="R160" s="72">
        <v>8521.7917379780392</v>
      </c>
      <c r="S160">
        <v>358</v>
      </c>
      <c r="U160" s="72">
        <v>3050801.4421961382</v>
      </c>
      <c r="V160" s="72">
        <v>22506051.98</v>
      </c>
    </row>
    <row r="161" spans="1:23" x14ac:dyDescent="0.35">
      <c r="A161" s="70" t="s">
        <v>164</v>
      </c>
      <c r="C161" s="71"/>
      <c r="D161" s="71"/>
      <c r="E161" s="71"/>
      <c r="F161" s="71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>
        <v>1377</v>
      </c>
      <c r="S161">
        <v>188</v>
      </c>
      <c r="T161" s="73">
        <v>0.52513966480446927</v>
      </c>
      <c r="U161" s="72">
        <v>1602096.8467398714</v>
      </c>
      <c r="V161" s="72">
        <v>11818820.592849161</v>
      </c>
      <c r="W161" t="s">
        <v>413</v>
      </c>
    </row>
    <row r="162" spans="1:23" x14ac:dyDescent="0.35">
      <c r="A162" s="70" t="s">
        <v>165</v>
      </c>
      <c r="C162" s="71"/>
      <c r="D162" s="71"/>
      <c r="E162" s="71"/>
      <c r="F162" s="71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>
        <v>1264</v>
      </c>
      <c r="S162">
        <v>170</v>
      </c>
      <c r="T162" s="73">
        <v>0.47486033519553073</v>
      </c>
      <c r="U162" s="72">
        <v>1448704.5954562668</v>
      </c>
      <c r="V162" s="72">
        <v>10687231.387150839</v>
      </c>
      <c r="W162" t="s">
        <v>413</v>
      </c>
    </row>
    <row r="163" spans="1:23" x14ac:dyDescent="0.35">
      <c r="A163" s="70">
        <v>2700</v>
      </c>
      <c r="B163" t="s">
        <v>55</v>
      </c>
      <c r="C163" s="69">
        <v>17127426.379999999</v>
      </c>
      <c r="D163" s="69">
        <v>674548.85</v>
      </c>
      <c r="E163" s="69">
        <v>0</v>
      </c>
      <c r="F163" s="71">
        <v>16452877.529999999</v>
      </c>
      <c r="G163" s="72">
        <v>1120348.99</v>
      </c>
      <c r="H163" s="72">
        <v>1407359.05</v>
      </c>
      <c r="I163" s="72">
        <v>0</v>
      </c>
      <c r="J163" s="72">
        <v>326779.78999999998</v>
      </c>
      <c r="K163" s="72">
        <v>7312.44</v>
      </c>
      <c r="L163" s="72">
        <v>0</v>
      </c>
      <c r="M163" s="72">
        <v>0</v>
      </c>
      <c r="N163" s="72">
        <v>0</v>
      </c>
      <c r="O163" s="72">
        <v>2861800.27</v>
      </c>
      <c r="P163" s="72">
        <v>13591077.26</v>
      </c>
      <c r="Q163">
        <v>1386</v>
      </c>
      <c r="R163" s="72">
        <v>9805.9720490620493</v>
      </c>
      <c r="S163">
        <v>216</v>
      </c>
      <c r="U163" s="72">
        <v>2118089.9625974027</v>
      </c>
      <c r="V163" s="72">
        <v>13591077.26</v>
      </c>
    </row>
    <row r="164" spans="1:23" x14ac:dyDescent="0.35">
      <c r="A164" s="70" t="s">
        <v>164</v>
      </c>
      <c r="C164" s="71"/>
      <c r="D164" s="71"/>
      <c r="E164" s="71"/>
      <c r="F164" s="71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>
        <v>711</v>
      </c>
      <c r="S164">
        <v>134</v>
      </c>
      <c r="T164" s="73">
        <v>0.62037037037037035</v>
      </c>
      <c r="U164" s="72">
        <v>1314000.2545743147</v>
      </c>
      <c r="V164" s="72">
        <v>8431501.6335185189</v>
      </c>
      <c r="W164" t="s">
        <v>413</v>
      </c>
    </row>
    <row r="165" spans="1:23" x14ac:dyDescent="0.35">
      <c r="A165" s="70" t="s">
        <v>165</v>
      </c>
      <c r="C165" s="71"/>
      <c r="D165" s="71"/>
      <c r="E165" s="71"/>
      <c r="F165" s="71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>
        <v>675</v>
      </c>
      <c r="S165">
        <v>82</v>
      </c>
      <c r="T165" s="73">
        <v>0.37962962962962965</v>
      </c>
      <c r="U165" s="72">
        <v>804089.70802308805</v>
      </c>
      <c r="V165" s="72">
        <v>5159575.6264814818</v>
      </c>
      <c r="W165" t="s">
        <v>413</v>
      </c>
    </row>
    <row r="166" spans="1:23" x14ac:dyDescent="0.35">
      <c r="A166" s="70">
        <v>2900</v>
      </c>
      <c r="B166" t="s">
        <v>56</v>
      </c>
      <c r="C166" s="69">
        <v>30346142.079999998</v>
      </c>
      <c r="D166" s="69">
        <v>780163.93</v>
      </c>
      <c r="E166" s="69">
        <v>0</v>
      </c>
      <c r="F166" s="71">
        <v>29565978.149999999</v>
      </c>
      <c r="G166" s="72">
        <v>3073080.34</v>
      </c>
      <c r="H166" s="72">
        <v>814322.84000000008</v>
      </c>
      <c r="I166" s="72">
        <v>65.16</v>
      </c>
      <c r="J166" s="72">
        <v>850700.48</v>
      </c>
      <c r="K166" s="72">
        <v>52129.47</v>
      </c>
      <c r="L166" s="72">
        <v>0</v>
      </c>
      <c r="M166" s="72">
        <v>3690</v>
      </c>
      <c r="N166" s="72">
        <v>17381.66</v>
      </c>
      <c r="O166" s="72">
        <v>4811369.95</v>
      </c>
      <c r="P166" s="72">
        <v>24754608.199999999</v>
      </c>
      <c r="Q166">
        <v>3371</v>
      </c>
      <c r="R166" s="72">
        <v>7343.4020172055771</v>
      </c>
      <c r="S166">
        <v>612</v>
      </c>
      <c r="U166" s="72">
        <v>4494162.0345298136</v>
      </c>
      <c r="V166" s="72">
        <v>24775679.859999999</v>
      </c>
    </row>
    <row r="167" spans="1:23" x14ac:dyDescent="0.35">
      <c r="A167" s="70" t="s">
        <v>164</v>
      </c>
      <c r="C167" s="71"/>
      <c r="D167" s="71"/>
      <c r="E167" s="71"/>
      <c r="F167" s="71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>
        <v>1821</v>
      </c>
      <c r="S167">
        <v>349</v>
      </c>
      <c r="T167" s="73">
        <v>0.5702614379084967</v>
      </c>
      <c r="U167" s="72">
        <v>2562847.3040047465</v>
      </c>
      <c r="V167" s="72">
        <v>14128614.822124181</v>
      </c>
      <c r="W167" t="s">
        <v>413</v>
      </c>
    </row>
    <row r="168" spans="1:23" x14ac:dyDescent="0.35">
      <c r="A168" s="70" t="s">
        <v>165</v>
      </c>
      <c r="C168" s="71"/>
      <c r="D168" s="71"/>
      <c r="E168" s="71"/>
      <c r="F168" s="71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>
        <v>1550</v>
      </c>
      <c r="S168">
        <v>263</v>
      </c>
      <c r="T168" s="73">
        <v>0.4297385620915033</v>
      </c>
      <c r="U168" s="72">
        <v>1931314.7305250668</v>
      </c>
      <c r="V168" s="72">
        <v>10647065.037875818</v>
      </c>
      <c r="W168" t="s">
        <v>413</v>
      </c>
    </row>
    <row r="169" spans="1:23" x14ac:dyDescent="0.35">
      <c r="A169" s="70">
        <v>3000</v>
      </c>
      <c r="B169" t="s">
        <v>57</v>
      </c>
      <c r="C169" s="69">
        <v>86427762.769999996</v>
      </c>
      <c r="D169" s="69">
        <v>4207511.5199999996</v>
      </c>
      <c r="E169" s="69">
        <v>0</v>
      </c>
      <c r="F169" s="71">
        <v>82220251.25</v>
      </c>
      <c r="G169" s="72">
        <v>6142110.3600000003</v>
      </c>
      <c r="H169" s="72">
        <v>1458178.0499999998</v>
      </c>
      <c r="I169" s="72">
        <v>0</v>
      </c>
      <c r="J169" s="72">
        <v>1799236.42</v>
      </c>
      <c r="K169" s="72">
        <v>59927.02</v>
      </c>
      <c r="L169" s="72">
        <v>41336.720000000001</v>
      </c>
      <c r="M169" s="72">
        <v>0</v>
      </c>
      <c r="N169" s="72">
        <v>0</v>
      </c>
      <c r="O169" s="72">
        <v>9500788.5700000003</v>
      </c>
      <c r="P169" s="72">
        <v>72719462.680000007</v>
      </c>
      <c r="Q169">
        <v>8725</v>
      </c>
      <c r="R169" s="72">
        <v>8334.6089031518641</v>
      </c>
      <c r="S169">
        <v>1127</v>
      </c>
      <c r="U169" s="72">
        <v>9393104.2338521499</v>
      </c>
      <c r="V169" s="72">
        <v>72719462.680000007</v>
      </c>
    </row>
    <row r="170" spans="1:23" x14ac:dyDescent="0.35">
      <c r="A170" s="70" t="s">
        <v>164</v>
      </c>
      <c r="C170" s="71"/>
      <c r="D170" s="71"/>
      <c r="E170" s="71"/>
      <c r="F170" s="71"/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>
        <v>4506</v>
      </c>
      <c r="S170">
        <v>642</v>
      </c>
      <c r="T170" s="73">
        <v>0.56965394853593609</v>
      </c>
      <c r="U170" s="72">
        <v>5350818.9158234969</v>
      </c>
      <c r="V170" s="72">
        <v>41424929.051073648</v>
      </c>
      <c r="W170" t="s">
        <v>413</v>
      </c>
    </row>
    <row r="171" spans="1:23" x14ac:dyDescent="0.35">
      <c r="A171" s="70" t="s">
        <v>165</v>
      </c>
      <c r="C171" s="71"/>
      <c r="D171" s="71"/>
      <c r="E171" s="71"/>
      <c r="F171" s="71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>
        <v>4219</v>
      </c>
      <c r="S171">
        <v>485</v>
      </c>
      <c r="T171" s="73">
        <v>0.43034605146406391</v>
      </c>
      <c r="U171" s="72">
        <v>4042285.318028654</v>
      </c>
      <c r="V171" s="72">
        <v>31294533.628926359</v>
      </c>
      <c r="W171" t="s">
        <v>413</v>
      </c>
    </row>
    <row r="172" spans="1:23" x14ac:dyDescent="0.35">
      <c r="A172" s="70">
        <v>3020</v>
      </c>
      <c r="B172" t="s">
        <v>58</v>
      </c>
      <c r="C172" s="69">
        <v>28018894.949999999</v>
      </c>
      <c r="D172" s="69">
        <v>1360422.52</v>
      </c>
      <c r="E172" s="69">
        <v>0</v>
      </c>
      <c r="F172" s="71">
        <v>26658472.43</v>
      </c>
      <c r="G172" s="72">
        <v>1331138.92</v>
      </c>
      <c r="H172" s="72">
        <v>1035400.1699999999</v>
      </c>
      <c r="I172" s="72">
        <v>0</v>
      </c>
      <c r="J172" s="72">
        <v>701576.75</v>
      </c>
      <c r="K172" s="72">
        <v>40578.5</v>
      </c>
      <c r="L172" s="72">
        <v>763559.35</v>
      </c>
      <c r="M172" s="72">
        <v>0</v>
      </c>
      <c r="N172" s="72">
        <v>2511.81</v>
      </c>
      <c r="O172" s="72">
        <v>3874765.5</v>
      </c>
      <c r="P172" s="72">
        <v>22783706.93</v>
      </c>
      <c r="Q172">
        <v>1497</v>
      </c>
      <c r="R172" s="72">
        <v>15219.57710754843</v>
      </c>
      <c r="S172">
        <v>236</v>
      </c>
      <c r="U172" s="72">
        <v>3591820.1973814294</v>
      </c>
      <c r="V172" s="72">
        <v>22786218.739999998</v>
      </c>
    </row>
    <row r="173" spans="1:23" x14ac:dyDescent="0.35">
      <c r="A173" s="70" t="s">
        <v>164</v>
      </c>
      <c r="C173" s="71"/>
      <c r="D173" s="71"/>
      <c r="E173" s="71"/>
      <c r="F173" s="71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>
        <v>744</v>
      </c>
      <c r="S173">
        <v>133</v>
      </c>
      <c r="T173" s="73">
        <v>0.56355932203389836</v>
      </c>
      <c r="U173" s="72">
        <v>2024203.7553039412</v>
      </c>
      <c r="V173" s="72">
        <v>12841385.984830508</v>
      </c>
      <c r="W173" t="s">
        <v>413</v>
      </c>
    </row>
    <row r="174" spans="1:23" x14ac:dyDescent="0.35">
      <c r="A174" s="70" t="s">
        <v>165</v>
      </c>
      <c r="C174" s="71"/>
      <c r="D174" s="71"/>
      <c r="E174" s="71"/>
      <c r="F174" s="71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>
        <v>753</v>
      </c>
      <c r="S174">
        <v>103</v>
      </c>
      <c r="T174" s="73">
        <v>0.4364406779661017</v>
      </c>
      <c r="U174" s="72">
        <v>1567616.4420774882</v>
      </c>
      <c r="V174" s="72">
        <v>9944832.7551694904</v>
      </c>
      <c r="W174" t="s">
        <v>413</v>
      </c>
    </row>
    <row r="175" spans="1:23" x14ac:dyDescent="0.35">
      <c r="A175" s="70">
        <v>3021</v>
      </c>
      <c r="B175" t="s">
        <v>59</v>
      </c>
      <c r="C175" s="69">
        <v>54200775.109999999</v>
      </c>
      <c r="D175" s="69">
        <v>2068769.35</v>
      </c>
      <c r="E175" s="69">
        <v>0</v>
      </c>
      <c r="F175" s="71">
        <v>52132005.759999998</v>
      </c>
      <c r="G175" s="72">
        <v>5322208.34</v>
      </c>
      <c r="H175" s="72">
        <v>861174.37000000011</v>
      </c>
      <c r="I175" s="72">
        <v>11345.05</v>
      </c>
      <c r="J175" s="72">
        <v>1242149.43</v>
      </c>
      <c r="K175" s="72">
        <v>43729.95</v>
      </c>
      <c r="L175" s="72">
        <v>0</v>
      </c>
      <c r="M175" s="72">
        <v>0</v>
      </c>
      <c r="N175" s="72">
        <v>72421.97</v>
      </c>
      <c r="O175" s="72">
        <v>7553029.1099999994</v>
      </c>
      <c r="P175" s="72">
        <v>44578976.649999999</v>
      </c>
      <c r="Q175">
        <v>5715</v>
      </c>
      <c r="R175" s="72">
        <v>7800.3458705161856</v>
      </c>
      <c r="S175">
        <v>879</v>
      </c>
      <c r="U175" s="72">
        <v>6856504.0201837271</v>
      </c>
      <c r="V175" s="72">
        <v>44651398.619999997</v>
      </c>
    </row>
    <row r="176" spans="1:23" x14ac:dyDescent="0.35">
      <c r="A176" s="70" t="s">
        <v>164</v>
      </c>
      <c r="C176" s="71"/>
      <c r="D176" s="71"/>
      <c r="E176" s="71"/>
      <c r="F176" s="71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>
        <v>2917</v>
      </c>
      <c r="S176">
        <v>539</v>
      </c>
      <c r="T176" s="73">
        <v>0.61319681456200226</v>
      </c>
      <c r="U176" s="72">
        <v>4204386.4242082238</v>
      </c>
      <c r="V176" s="72">
        <v>27380095.399522182</v>
      </c>
      <c r="W176" t="s">
        <v>413</v>
      </c>
    </row>
    <row r="177" spans="1:23" x14ac:dyDescent="0.35">
      <c r="A177" s="70" t="s">
        <v>165</v>
      </c>
      <c r="C177" s="71"/>
      <c r="D177" s="71"/>
      <c r="E177" s="71"/>
      <c r="F177" s="71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>
        <v>2798</v>
      </c>
      <c r="S177">
        <v>340</v>
      </c>
      <c r="T177" s="73">
        <v>0.38680318543799774</v>
      </c>
      <c r="U177" s="72">
        <v>2652117.5959755033</v>
      </c>
      <c r="V177" s="72">
        <v>17271303.220477816</v>
      </c>
      <c r="W177" t="s">
        <v>413</v>
      </c>
    </row>
    <row r="178" spans="1:23" x14ac:dyDescent="0.35">
      <c r="A178" s="70">
        <v>3022</v>
      </c>
      <c r="B178" t="s">
        <v>60</v>
      </c>
      <c r="C178" s="69">
        <v>91744030.019999996</v>
      </c>
      <c r="D178" s="69">
        <v>2036515.26</v>
      </c>
      <c r="E178" s="69">
        <v>0</v>
      </c>
      <c r="F178" s="71">
        <v>89707514.75999999</v>
      </c>
      <c r="G178" s="72">
        <v>8257283.9900000002</v>
      </c>
      <c r="H178" s="72">
        <v>2850430.1799999997</v>
      </c>
      <c r="I178" s="72">
        <v>18781.13</v>
      </c>
      <c r="J178" s="72">
        <v>1738853.48</v>
      </c>
      <c r="K178" s="72">
        <v>63050.739999999991</v>
      </c>
      <c r="L178" s="72">
        <v>1097157.42</v>
      </c>
      <c r="M178" s="72">
        <v>0</v>
      </c>
      <c r="N178" s="72">
        <v>90132.479999999996</v>
      </c>
      <c r="O178" s="72">
        <v>14115689.420000002</v>
      </c>
      <c r="P178" s="72">
        <v>75591825.339999989</v>
      </c>
      <c r="Q178">
        <v>6402</v>
      </c>
      <c r="R178" s="72">
        <v>11807.532855357698</v>
      </c>
      <c r="S178">
        <v>844</v>
      </c>
      <c r="U178" s="72">
        <v>9965557.7299218979</v>
      </c>
      <c r="V178" s="72">
        <v>75681957.819999993</v>
      </c>
    </row>
    <row r="179" spans="1:23" x14ac:dyDescent="0.35">
      <c r="A179" s="70" t="s">
        <v>164</v>
      </c>
      <c r="C179" s="71"/>
      <c r="D179" s="71"/>
      <c r="E179" s="71"/>
      <c r="F179" s="71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>
        <v>3309</v>
      </c>
      <c r="S179">
        <v>508</v>
      </c>
      <c r="T179" s="73">
        <v>0.6018957345971564</v>
      </c>
      <c r="U179" s="72">
        <v>5998226.6905217106</v>
      </c>
      <c r="V179" s="72">
        <v>45552647.597819902</v>
      </c>
      <c r="W179" t="s">
        <v>413</v>
      </c>
    </row>
    <row r="180" spans="1:23" x14ac:dyDescent="0.35">
      <c r="A180" s="70" t="s">
        <v>165</v>
      </c>
      <c r="C180" s="71"/>
      <c r="D180" s="71"/>
      <c r="E180" s="71"/>
      <c r="F180" s="71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>
        <v>3093</v>
      </c>
      <c r="S180">
        <v>336</v>
      </c>
      <c r="T180" s="73">
        <v>0.3981042654028436</v>
      </c>
      <c r="U180" s="72">
        <v>3967331.0394001864</v>
      </c>
      <c r="V180" s="72">
        <v>30129310.222180091</v>
      </c>
      <c r="W180" t="s">
        <v>413</v>
      </c>
    </row>
    <row r="181" spans="1:23" x14ac:dyDescent="0.35">
      <c r="A181" s="70">
        <v>3111</v>
      </c>
      <c r="B181" t="s">
        <v>61</v>
      </c>
      <c r="C181" s="69">
        <v>11025745.41</v>
      </c>
      <c r="D181" s="69">
        <v>160573.94</v>
      </c>
      <c r="E181" s="69">
        <v>0</v>
      </c>
      <c r="F181" s="71">
        <v>10865171.470000001</v>
      </c>
      <c r="G181" s="72">
        <v>756591.48</v>
      </c>
      <c r="H181" s="72">
        <v>330834.7</v>
      </c>
      <c r="I181" s="72">
        <v>0</v>
      </c>
      <c r="J181" s="72">
        <v>220381.36</v>
      </c>
      <c r="K181" s="72">
        <v>2366.54</v>
      </c>
      <c r="L181" s="72">
        <v>0</v>
      </c>
      <c r="M181" s="72">
        <v>0</v>
      </c>
      <c r="N181" s="72">
        <v>773.66</v>
      </c>
      <c r="O181" s="72">
        <v>1310947.74</v>
      </c>
      <c r="P181" s="72">
        <v>9554223.7300000004</v>
      </c>
      <c r="Q181">
        <v>808</v>
      </c>
      <c r="R181" s="72">
        <v>11824.534319306931</v>
      </c>
      <c r="S181">
        <v>128</v>
      </c>
      <c r="U181" s="72">
        <v>1513540.3928712872</v>
      </c>
      <c r="V181" s="72">
        <v>9554997.3900000006</v>
      </c>
    </row>
    <row r="182" spans="1:23" x14ac:dyDescent="0.35">
      <c r="A182" s="70" t="s">
        <v>164</v>
      </c>
      <c r="C182" s="71"/>
      <c r="D182" s="71"/>
      <c r="E182" s="71"/>
      <c r="F182" s="71"/>
      <c r="G182" s="72"/>
      <c r="H182" s="72"/>
      <c r="I182" s="72"/>
      <c r="J182" s="72"/>
      <c r="K182" s="72"/>
      <c r="L182" s="72"/>
      <c r="M182" s="72"/>
      <c r="N182" s="72"/>
      <c r="O182" s="72"/>
      <c r="P182" s="72"/>
      <c r="Q182">
        <v>416</v>
      </c>
      <c r="S182">
        <v>65</v>
      </c>
      <c r="T182" s="73">
        <v>0.5078125</v>
      </c>
      <c r="U182" s="72">
        <v>768594.73075495055</v>
      </c>
      <c r="V182" s="72">
        <v>4852147.1121093752</v>
      </c>
      <c r="W182" t="s">
        <v>413</v>
      </c>
    </row>
    <row r="183" spans="1:23" x14ac:dyDescent="0.35">
      <c r="A183" s="70" t="s">
        <v>165</v>
      </c>
      <c r="C183" s="71"/>
      <c r="D183" s="71"/>
      <c r="E183" s="71"/>
      <c r="F183" s="71"/>
      <c r="G183" s="72"/>
      <c r="H183" s="72"/>
      <c r="I183" s="72"/>
      <c r="J183" s="72"/>
      <c r="K183" s="72"/>
      <c r="L183" s="72"/>
      <c r="M183" s="72"/>
      <c r="N183" s="72"/>
      <c r="O183" s="72"/>
      <c r="P183" s="72"/>
      <c r="Q183">
        <v>392</v>
      </c>
      <c r="S183">
        <v>63</v>
      </c>
      <c r="T183" s="73">
        <v>0.4921875</v>
      </c>
      <c r="U183" s="72">
        <v>744945.66211633664</v>
      </c>
      <c r="V183" s="72">
        <v>4702850.2778906254</v>
      </c>
      <c r="W183" t="s">
        <v>413</v>
      </c>
    </row>
    <row r="184" spans="1:23" x14ac:dyDescent="0.35">
      <c r="A184" s="70">
        <v>3112</v>
      </c>
      <c r="B184" t="s">
        <v>62</v>
      </c>
      <c r="C184" s="69">
        <v>14207603.51</v>
      </c>
      <c r="D184" s="69">
        <v>627972.73</v>
      </c>
      <c r="E184" s="69">
        <v>0</v>
      </c>
      <c r="F184" s="71">
        <v>13579630.779999999</v>
      </c>
      <c r="G184" s="72">
        <v>1198323.6200000001</v>
      </c>
      <c r="H184" s="72">
        <v>256817.77</v>
      </c>
      <c r="I184" s="72">
        <v>0</v>
      </c>
      <c r="J184" s="72">
        <v>422626.67</v>
      </c>
      <c r="K184" s="72">
        <v>20178.37</v>
      </c>
      <c r="L184" s="72">
        <v>22786.14</v>
      </c>
      <c r="M184" s="72">
        <v>0</v>
      </c>
      <c r="N184" s="72">
        <v>0</v>
      </c>
      <c r="O184" s="72">
        <v>1920732.57</v>
      </c>
      <c r="P184" s="72">
        <v>11658898.209999999</v>
      </c>
      <c r="Q184">
        <v>1357</v>
      </c>
      <c r="R184" s="72">
        <v>8591.6714885777437</v>
      </c>
      <c r="S184">
        <v>288</v>
      </c>
      <c r="U184" s="72">
        <v>2474401.3887103903</v>
      </c>
      <c r="V184" s="72">
        <v>11658898.209999999</v>
      </c>
    </row>
    <row r="185" spans="1:23" x14ac:dyDescent="0.35">
      <c r="A185" s="70" t="s">
        <v>164</v>
      </c>
      <c r="C185" s="71"/>
      <c r="D185" s="71"/>
      <c r="E185" s="71"/>
      <c r="F185" s="71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>
        <v>750</v>
      </c>
      <c r="S185">
        <v>165</v>
      </c>
      <c r="T185" s="73">
        <v>0.57291666666666663</v>
      </c>
      <c r="U185" s="72">
        <v>1417625.7956153278</v>
      </c>
      <c r="V185" s="72">
        <v>6679577.0994791659</v>
      </c>
      <c r="W185" t="s">
        <v>413</v>
      </c>
    </row>
    <row r="186" spans="1:23" x14ac:dyDescent="0.35">
      <c r="A186" s="70" t="s">
        <v>165</v>
      </c>
      <c r="C186" s="71"/>
      <c r="D186" s="71"/>
      <c r="E186" s="71"/>
      <c r="F186" s="71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>
        <v>607</v>
      </c>
      <c r="S186">
        <v>123</v>
      </c>
      <c r="T186" s="73">
        <v>0.42708333333333331</v>
      </c>
      <c r="U186" s="72">
        <v>1056775.5930950625</v>
      </c>
      <c r="V186" s="72">
        <v>4979321.1105208322</v>
      </c>
      <c r="W186" t="s">
        <v>413</v>
      </c>
    </row>
    <row r="187" spans="1:23" x14ac:dyDescent="0.35">
      <c r="A187" s="70">
        <v>3200</v>
      </c>
      <c r="B187" t="s">
        <v>63</v>
      </c>
      <c r="C187" s="69">
        <v>11974388.789999999</v>
      </c>
      <c r="D187" s="69">
        <v>260970.88</v>
      </c>
      <c r="E187" s="69">
        <v>0</v>
      </c>
      <c r="F187" s="71">
        <v>11713417.909999998</v>
      </c>
      <c r="G187" s="72">
        <v>1017017.47</v>
      </c>
      <c r="H187" s="72">
        <v>570823.32999999996</v>
      </c>
      <c r="I187" s="72">
        <v>0</v>
      </c>
      <c r="J187" s="72">
        <v>283277.09999999998</v>
      </c>
      <c r="K187" s="72">
        <v>13452.09</v>
      </c>
      <c r="L187" s="72">
        <v>4474.2299999999996</v>
      </c>
      <c r="M187" s="72">
        <v>0</v>
      </c>
      <c r="N187" s="72">
        <v>0</v>
      </c>
      <c r="O187" s="72">
        <v>1889044.22</v>
      </c>
      <c r="P187" s="72">
        <v>9824373.6899999976</v>
      </c>
      <c r="Q187">
        <v>1072</v>
      </c>
      <c r="R187" s="72">
        <v>9164.5276958955201</v>
      </c>
      <c r="S187">
        <v>145</v>
      </c>
      <c r="U187" s="72">
        <v>1328856.5159048503</v>
      </c>
      <c r="V187" s="72">
        <v>9824373.6899999976</v>
      </c>
    </row>
    <row r="188" spans="1:23" x14ac:dyDescent="0.35">
      <c r="A188" s="70" t="s">
        <v>164</v>
      </c>
      <c r="C188" s="71"/>
      <c r="D188" s="71"/>
      <c r="E188" s="71"/>
      <c r="F188" s="71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>
        <v>565</v>
      </c>
      <c r="S188">
        <v>79</v>
      </c>
      <c r="T188" s="73">
        <v>0.54482758620689653</v>
      </c>
      <c r="U188" s="72">
        <v>723997.68797574611</v>
      </c>
      <c r="V188" s="72">
        <v>5352589.8035172401</v>
      </c>
      <c r="W188" t="s">
        <v>413</v>
      </c>
    </row>
    <row r="189" spans="1:23" x14ac:dyDescent="0.35">
      <c r="A189" s="70" t="s">
        <v>165</v>
      </c>
      <c r="C189" s="71"/>
      <c r="D189" s="71"/>
      <c r="E189" s="71"/>
      <c r="F189" s="71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>
        <v>507</v>
      </c>
      <c r="S189">
        <v>66</v>
      </c>
      <c r="T189" s="73">
        <v>0.45517241379310347</v>
      </c>
      <c r="U189" s="72">
        <v>604858.82792910433</v>
      </c>
      <c r="V189" s="72">
        <v>4471783.8864827575</v>
      </c>
      <c r="W189" t="s">
        <v>413</v>
      </c>
    </row>
    <row r="190" spans="1:23" x14ac:dyDescent="0.35">
      <c r="A190" s="70">
        <v>3300</v>
      </c>
      <c r="B190" t="s">
        <v>64</v>
      </c>
      <c r="C190" s="69">
        <v>16615346.970000001</v>
      </c>
      <c r="D190" s="69">
        <v>889557.94</v>
      </c>
      <c r="E190" s="69">
        <v>0</v>
      </c>
      <c r="F190" s="71">
        <v>15725789.030000001</v>
      </c>
      <c r="G190" s="72">
        <v>1145464.49</v>
      </c>
      <c r="H190" s="72">
        <v>747154.51</v>
      </c>
      <c r="I190" s="72">
        <v>0</v>
      </c>
      <c r="J190" s="72">
        <v>452339.34</v>
      </c>
      <c r="K190" s="72">
        <v>42084.78</v>
      </c>
      <c r="L190" s="72">
        <v>0</v>
      </c>
      <c r="M190" s="72">
        <v>0</v>
      </c>
      <c r="N190" s="72">
        <v>0</v>
      </c>
      <c r="O190" s="72">
        <v>2387043.1199999996</v>
      </c>
      <c r="P190" s="72">
        <v>13338745.910000002</v>
      </c>
      <c r="Q190">
        <v>1270</v>
      </c>
      <c r="R190" s="72">
        <v>10502.949535433072</v>
      </c>
      <c r="S190">
        <v>191</v>
      </c>
      <c r="U190" s="72">
        <v>2006063.3612677169</v>
      </c>
      <c r="V190" s="72">
        <v>13338745.910000002</v>
      </c>
    </row>
    <row r="191" spans="1:23" x14ac:dyDescent="0.35">
      <c r="A191" s="70" t="s">
        <v>164</v>
      </c>
      <c r="C191" s="71"/>
      <c r="D191" s="71"/>
      <c r="E191" s="71"/>
      <c r="F191" s="71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>
        <v>688</v>
      </c>
      <c r="S191">
        <v>130</v>
      </c>
      <c r="T191" s="73">
        <v>0.68062827225130895</v>
      </c>
      <c r="U191" s="72">
        <v>1365383.4396062994</v>
      </c>
      <c r="V191" s="72">
        <v>9078727.5827225149</v>
      </c>
      <c r="W191" t="s">
        <v>413</v>
      </c>
    </row>
    <row r="192" spans="1:23" x14ac:dyDescent="0.35">
      <c r="A192" s="70" t="s">
        <v>165</v>
      </c>
      <c r="C192" s="71"/>
      <c r="D192" s="71"/>
      <c r="E192" s="71"/>
      <c r="F192" s="71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>
        <v>582</v>
      </c>
      <c r="S192">
        <v>61</v>
      </c>
      <c r="T192" s="73">
        <v>0.3193717277486911</v>
      </c>
      <c r="U192" s="72">
        <v>640679.92166141735</v>
      </c>
      <c r="V192" s="72">
        <v>4260018.3272774871</v>
      </c>
      <c r="W192" t="s">
        <v>413</v>
      </c>
    </row>
    <row r="193" spans="1:23" x14ac:dyDescent="0.35">
      <c r="A193" s="70">
        <v>3400</v>
      </c>
      <c r="B193" t="s">
        <v>65</v>
      </c>
      <c r="C193" s="69">
        <v>72138180.420000002</v>
      </c>
      <c r="D193" s="69">
        <v>1831429.26</v>
      </c>
      <c r="E193" s="69">
        <v>0</v>
      </c>
      <c r="F193" s="71">
        <v>70306751.159999996</v>
      </c>
      <c r="G193" s="72">
        <v>6607491.2599999998</v>
      </c>
      <c r="H193" s="72">
        <v>2616607.3600000003</v>
      </c>
      <c r="I193" s="72">
        <v>70351.59</v>
      </c>
      <c r="J193" s="72">
        <v>1792066.51</v>
      </c>
      <c r="K193" s="72">
        <v>70773.100000000006</v>
      </c>
      <c r="L193" s="72">
        <v>0</v>
      </c>
      <c r="M193" s="72">
        <v>0</v>
      </c>
      <c r="N193" s="72">
        <v>0</v>
      </c>
      <c r="O193" s="72">
        <v>11157289.82</v>
      </c>
      <c r="P193" s="72">
        <v>59149461.339999996</v>
      </c>
      <c r="Q193">
        <v>7941</v>
      </c>
      <c r="R193" s="72">
        <v>7448.616212063971</v>
      </c>
      <c r="S193">
        <v>1342</v>
      </c>
      <c r="U193" s="72">
        <v>9996042.9565898497</v>
      </c>
      <c r="V193" s="72">
        <v>59149461.339999996</v>
      </c>
    </row>
    <row r="194" spans="1:23" x14ac:dyDescent="0.35">
      <c r="A194" s="70" t="s">
        <v>164</v>
      </c>
      <c r="C194" s="71"/>
      <c r="D194" s="71"/>
      <c r="E194" s="71"/>
      <c r="F194" s="71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>
        <v>4226</v>
      </c>
      <c r="S194">
        <v>803</v>
      </c>
      <c r="T194" s="73">
        <v>0.59836065573770492</v>
      </c>
      <c r="U194" s="72">
        <v>5981238.8182873689</v>
      </c>
      <c r="V194" s="72">
        <v>35392710.473934427</v>
      </c>
      <c r="W194" t="s">
        <v>413</v>
      </c>
    </row>
    <row r="195" spans="1:23" x14ac:dyDescent="0.35">
      <c r="A195" s="70" t="s">
        <v>165</v>
      </c>
      <c r="C195" s="71"/>
      <c r="D195" s="71"/>
      <c r="E195" s="71"/>
      <c r="F195" s="71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>
        <v>3715</v>
      </c>
      <c r="R195" s="72"/>
      <c r="S195">
        <v>539</v>
      </c>
      <c r="T195" s="73">
        <v>0.40163934426229508</v>
      </c>
      <c r="U195" s="72">
        <v>4014804.1383024803</v>
      </c>
      <c r="V195" s="72">
        <v>23756750.866065573</v>
      </c>
      <c r="W195" t="s">
        <v>413</v>
      </c>
    </row>
    <row r="196" spans="1:23" x14ac:dyDescent="0.35">
      <c r="A196" s="70">
        <v>3420</v>
      </c>
      <c r="B196" t="s">
        <v>66</v>
      </c>
      <c r="C196" s="69">
        <v>32705761</v>
      </c>
      <c r="D196" s="69">
        <v>287246.28999999998</v>
      </c>
      <c r="E196" s="69">
        <v>0</v>
      </c>
      <c r="F196" s="71">
        <v>32418514.710000001</v>
      </c>
      <c r="G196" s="72">
        <v>1840960.4</v>
      </c>
      <c r="H196" s="72">
        <v>1406896.46</v>
      </c>
      <c r="I196" s="72">
        <v>24600.77</v>
      </c>
      <c r="J196" s="72">
        <v>845891.13</v>
      </c>
      <c r="K196" s="72">
        <v>19340.150000000001</v>
      </c>
      <c r="L196" s="72">
        <v>0</v>
      </c>
      <c r="M196" s="72">
        <v>0</v>
      </c>
      <c r="N196" s="72">
        <v>75401.7</v>
      </c>
      <c r="O196" s="72">
        <v>4213090.6099999994</v>
      </c>
      <c r="P196" s="72">
        <v>28205424.100000001</v>
      </c>
      <c r="Q196">
        <v>2728</v>
      </c>
      <c r="R196" s="72">
        <v>10339.231708211144</v>
      </c>
      <c r="S196">
        <v>363</v>
      </c>
      <c r="U196" s="72">
        <v>3753141.1100806454</v>
      </c>
      <c r="V196" s="72">
        <v>28280825.800000001</v>
      </c>
    </row>
    <row r="197" spans="1:23" x14ac:dyDescent="0.35">
      <c r="A197" s="70" t="s">
        <v>164</v>
      </c>
      <c r="C197" s="71"/>
      <c r="D197" s="71"/>
      <c r="E197" s="71"/>
      <c r="F197" s="71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>
        <v>1585</v>
      </c>
      <c r="S197">
        <v>265</v>
      </c>
      <c r="T197" s="73">
        <v>0.73002754820936644</v>
      </c>
      <c r="U197" s="72">
        <v>2739896.4026759532</v>
      </c>
      <c r="V197" s="72">
        <v>20645781.920110196</v>
      </c>
      <c r="W197" t="s">
        <v>413</v>
      </c>
    </row>
    <row r="198" spans="1:23" x14ac:dyDescent="0.35">
      <c r="A198" s="70" t="s">
        <v>165</v>
      </c>
      <c r="C198" s="71"/>
      <c r="D198" s="71"/>
      <c r="E198" s="71"/>
      <c r="F198" s="71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>
        <v>1143</v>
      </c>
      <c r="S198">
        <v>98</v>
      </c>
      <c r="T198" s="73">
        <v>0.26997245179063362</v>
      </c>
      <c r="U198" s="72">
        <v>1013244.7074046921</v>
      </c>
      <c r="V198" s="72">
        <v>7635043.8798898077</v>
      </c>
      <c r="W198" t="s">
        <v>413</v>
      </c>
    </row>
    <row r="199" spans="1:23" x14ac:dyDescent="0.35">
      <c r="A199" s="70">
        <v>3500</v>
      </c>
      <c r="B199" t="s">
        <v>67</v>
      </c>
      <c r="C199" s="69">
        <v>14045626.82</v>
      </c>
      <c r="D199" s="69">
        <v>420065.24</v>
      </c>
      <c r="E199" s="69">
        <v>0</v>
      </c>
      <c r="F199" s="71">
        <v>13625561.58</v>
      </c>
      <c r="G199" s="72">
        <v>1006784.5599999999</v>
      </c>
      <c r="H199" s="72">
        <v>108797.28</v>
      </c>
      <c r="I199" s="72">
        <v>0</v>
      </c>
      <c r="J199" s="72">
        <v>222122.34</v>
      </c>
      <c r="K199" s="72">
        <v>2906</v>
      </c>
      <c r="L199" s="72">
        <v>0</v>
      </c>
      <c r="M199" s="72">
        <v>0</v>
      </c>
      <c r="N199" s="72">
        <v>17099.509999999998</v>
      </c>
      <c r="O199" s="72">
        <v>1357709.69</v>
      </c>
      <c r="P199" s="72">
        <v>12267851.890000001</v>
      </c>
      <c r="Q199">
        <v>859</v>
      </c>
      <c r="R199" s="72">
        <v>14281.550512223517</v>
      </c>
      <c r="S199">
        <v>114</v>
      </c>
      <c r="U199" s="72">
        <v>1628096.7583934809</v>
      </c>
      <c r="V199" s="72">
        <v>12284951.4</v>
      </c>
    </row>
    <row r="200" spans="1:23" x14ac:dyDescent="0.35">
      <c r="A200" s="70" t="s">
        <v>164</v>
      </c>
      <c r="C200" s="71"/>
      <c r="D200" s="71"/>
      <c r="E200" s="71"/>
      <c r="F200" s="71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>
        <v>398</v>
      </c>
      <c r="S200">
        <v>65</v>
      </c>
      <c r="T200" s="73">
        <v>0.57017543859649122</v>
      </c>
      <c r="U200" s="72">
        <v>928300.78329452861</v>
      </c>
      <c r="V200" s="72">
        <v>7004577.5526315793</v>
      </c>
      <c r="W200" t="s">
        <v>413</v>
      </c>
    </row>
    <row r="201" spans="1:23" x14ac:dyDescent="0.35">
      <c r="A201" s="70" t="s">
        <v>165</v>
      </c>
      <c r="C201" s="71"/>
      <c r="D201" s="71"/>
      <c r="E201" s="71"/>
      <c r="F201" s="71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>
        <v>461</v>
      </c>
      <c r="S201">
        <v>49</v>
      </c>
      <c r="T201" s="73">
        <v>0.42982456140350878</v>
      </c>
      <c r="U201" s="72">
        <v>699795.9750989523</v>
      </c>
      <c r="V201" s="72">
        <v>5280373.847368421</v>
      </c>
      <c r="W201" t="s">
        <v>413</v>
      </c>
    </row>
    <row r="202" spans="1:23" x14ac:dyDescent="0.35">
      <c r="A202" s="70">
        <v>3600</v>
      </c>
      <c r="B202" t="s">
        <v>68</v>
      </c>
      <c r="C202" s="69">
        <v>28440587.129999999</v>
      </c>
      <c r="D202" s="69">
        <v>1016816.53</v>
      </c>
      <c r="E202" s="69">
        <v>0</v>
      </c>
      <c r="F202" s="71">
        <v>27423770.599999998</v>
      </c>
      <c r="G202" s="72">
        <v>1840503.3</v>
      </c>
      <c r="H202" s="72">
        <v>466262.6</v>
      </c>
      <c r="I202" s="72">
        <v>0</v>
      </c>
      <c r="J202" s="72">
        <v>725152.22</v>
      </c>
      <c r="K202" s="72">
        <v>19903.990000000002</v>
      </c>
      <c r="L202" s="72">
        <v>0</v>
      </c>
      <c r="M202" s="72">
        <v>0</v>
      </c>
      <c r="N202" s="72">
        <v>10000</v>
      </c>
      <c r="O202" s="72">
        <v>3061822.1100000003</v>
      </c>
      <c r="P202" s="72">
        <v>24361948.489999998</v>
      </c>
      <c r="Q202">
        <v>2708</v>
      </c>
      <c r="R202" s="72">
        <v>8996.2882163958639</v>
      </c>
      <c r="S202">
        <v>437</v>
      </c>
      <c r="U202" s="72">
        <v>3931377.9505649926</v>
      </c>
      <c r="V202" s="72">
        <v>24371948.489999998</v>
      </c>
    </row>
    <row r="203" spans="1:23" x14ac:dyDescent="0.35">
      <c r="A203" s="70" t="s">
        <v>164</v>
      </c>
      <c r="C203" s="71"/>
      <c r="D203" s="71"/>
      <c r="E203" s="71"/>
      <c r="F203" s="71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>
        <v>1382</v>
      </c>
      <c r="S203">
        <v>262</v>
      </c>
      <c r="T203" s="73">
        <v>0.5995423340961098</v>
      </c>
      <c r="U203" s="72">
        <v>2357027.5126957162</v>
      </c>
      <c r="V203" s="72">
        <v>14612014.884164758</v>
      </c>
      <c r="W203" t="s">
        <v>413</v>
      </c>
    </row>
    <row r="204" spans="1:23" x14ac:dyDescent="0.35">
      <c r="A204" s="70" t="s">
        <v>165</v>
      </c>
      <c r="C204" s="71"/>
      <c r="D204" s="71"/>
      <c r="E204" s="71"/>
      <c r="F204" s="71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>
        <v>1326</v>
      </c>
      <c r="S204">
        <v>175</v>
      </c>
      <c r="T204" s="73">
        <v>0.40045766590389015</v>
      </c>
      <c r="U204" s="72">
        <v>1574350.4378692762</v>
      </c>
      <c r="V204" s="72">
        <v>9759933.6058352385</v>
      </c>
      <c r="W204" t="s">
        <v>413</v>
      </c>
    </row>
    <row r="205" spans="1:23" x14ac:dyDescent="0.35">
      <c r="A205" s="70">
        <v>3620</v>
      </c>
      <c r="B205" t="s">
        <v>69</v>
      </c>
      <c r="C205" s="69">
        <v>46920764.590000004</v>
      </c>
      <c r="D205" s="69">
        <v>1824531.42</v>
      </c>
      <c r="E205" s="69">
        <v>0</v>
      </c>
      <c r="F205" s="71">
        <v>45096233.170000002</v>
      </c>
      <c r="G205" s="72">
        <v>3061044.2</v>
      </c>
      <c r="H205" s="72">
        <v>617625.14</v>
      </c>
      <c r="I205" s="72">
        <v>55601.47</v>
      </c>
      <c r="J205" s="72">
        <v>902643.89</v>
      </c>
      <c r="K205" s="72">
        <v>28831.25</v>
      </c>
      <c r="L205" s="72">
        <v>32429.850000000006</v>
      </c>
      <c r="M205" s="72">
        <v>2.04</v>
      </c>
      <c r="N205" s="72">
        <v>300084.77</v>
      </c>
      <c r="O205" s="72">
        <v>4998262.6099999994</v>
      </c>
      <c r="P205" s="72">
        <v>40097970.560000002</v>
      </c>
      <c r="Q205">
        <v>4317</v>
      </c>
      <c r="R205" s="72">
        <v>9288.3878990039393</v>
      </c>
      <c r="S205">
        <v>536</v>
      </c>
      <c r="U205" s="72">
        <v>4978575.9138661111</v>
      </c>
      <c r="V205" s="72">
        <v>40398057.370000005</v>
      </c>
    </row>
    <row r="206" spans="1:23" x14ac:dyDescent="0.35">
      <c r="A206" s="70" t="s">
        <v>164</v>
      </c>
      <c r="C206" s="71"/>
      <c r="D206" s="71"/>
      <c r="E206" s="71"/>
      <c r="F206" s="71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>
        <v>2381</v>
      </c>
      <c r="S206">
        <v>350</v>
      </c>
      <c r="T206" s="73">
        <v>0.65298507462686572</v>
      </c>
      <c r="U206" s="72">
        <v>3250935.7646513786</v>
      </c>
      <c r="V206" s="72">
        <v>26379328.506529856</v>
      </c>
      <c r="W206" t="s">
        <v>413</v>
      </c>
    </row>
    <row r="207" spans="1:23" x14ac:dyDescent="0.35">
      <c r="A207" s="70" t="s">
        <v>165</v>
      </c>
      <c r="C207" s="71"/>
      <c r="D207" s="71"/>
      <c r="E207" s="71"/>
      <c r="F207" s="71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>
        <v>1936</v>
      </c>
      <c r="S207">
        <v>186</v>
      </c>
      <c r="T207" s="73">
        <v>0.34701492537313433</v>
      </c>
      <c r="U207" s="72">
        <v>1727640.1492147327</v>
      </c>
      <c r="V207" s="72">
        <v>14018728.86347015</v>
      </c>
      <c r="W207" t="s">
        <v>413</v>
      </c>
    </row>
    <row r="208" spans="1:23" x14ac:dyDescent="0.35">
      <c r="A208" s="70">
        <v>3700</v>
      </c>
      <c r="B208" t="s">
        <v>70</v>
      </c>
      <c r="C208" s="69">
        <v>96746335.700000003</v>
      </c>
      <c r="D208" s="69">
        <v>2476858.5</v>
      </c>
      <c r="E208" s="69">
        <v>0</v>
      </c>
      <c r="F208" s="71">
        <v>94269477.200000003</v>
      </c>
      <c r="G208" s="72">
        <v>10369249.98</v>
      </c>
      <c r="H208" s="72">
        <v>1905036.8199999998</v>
      </c>
      <c r="I208" s="72">
        <v>35926.21</v>
      </c>
      <c r="J208" s="72">
        <v>2120079.08</v>
      </c>
      <c r="K208" s="72">
        <v>53253.4</v>
      </c>
      <c r="L208" s="72">
        <v>0</v>
      </c>
      <c r="M208" s="72">
        <v>0</v>
      </c>
      <c r="N208" s="72">
        <v>0</v>
      </c>
      <c r="O208" s="72">
        <v>14483545.490000002</v>
      </c>
      <c r="P208" s="72">
        <v>79785931.710000008</v>
      </c>
      <c r="Q208">
        <v>10123</v>
      </c>
      <c r="R208" s="72">
        <v>7881.6488896572173</v>
      </c>
      <c r="S208">
        <v>1647</v>
      </c>
      <c r="U208" s="72">
        <v>12981075.721265437</v>
      </c>
      <c r="V208" s="72">
        <v>79785931.710000008</v>
      </c>
    </row>
    <row r="209" spans="1:23" x14ac:dyDescent="0.35">
      <c r="A209" s="70" t="s">
        <v>164</v>
      </c>
      <c r="C209" s="71"/>
      <c r="D209" s="71"/>
      <c r="E209" s="71"/>
      <c r="F209" s="71"/>
      <c r="G209" s="72"/>
      <c r="H209" s="72"/>
      <c r="I209" s="72"/>
      <c r="J209" s="72"/>
      <c r="K209" s="72"/>
      <c r="L209" s="72"/>
      <c r="M209" s="72"/>
      <c r="N209" s="72"/>
      <c r="O209" s="72"/>
      <c r="P209" s="72"/>
      <c r="Q209">
        <v>5315</v>
      </c>
      <c r="S209">
        <v>1022</v>
      </c>
      <c r="T209" s="73">
        <v>0.62052216150576811</v>
      </c>
      <c r="U209" s="72">
        <v>8055045.1652296763</v>
      </c>
      <c r="V209" s="72">
        <v>49508938.802440807</v>
      </c>
      <c r="W209" t="s">
        <v>413</v>
      </c>
    </row>
    <row r="210" spans="1:23" x14ac:dyDescent="0.35">
      <c r="A210" s="70" t="s">
        <v>165</v>
      </c>
      <c r="C210" s="71"/>
      <c r="D210" s="71"/>
      <c r="E210" s="71"/>
      <c r="F210" s="71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>
        <v>4808</v>
      </c>
      <c r="S210">
        <v>625</v>
      </c>
      <c r="T210" s="73">
        <v>0.37947783849423194</v>
      </c>
      <c r="U210" s="72">
        <v>4926030.5560357608</v>
      </c>
      <c r="V210" s="72">
        <v>30276992.907559201</v>
      </c>
      <c r="W210" t="s">
        <v>413</v>
      </c>
    </row>
    <row r="211" spans="1:23" x14ac:dyDescent="0.35">
      <c r="A211" s="70">
        <v>3800</v>
      </c>
      <c r="B211" t="s">
        <v>71</v>
      </c>
      <c r="C211" s="69">
        <v>62054003.530000001</v>
      </c>
      <c r="D211" s="69">
        <v>1421096.32</v>
      </c>
      <c r="E211" s="69">
        <v>0</v>
      </c>
      <c r="F211" s="71">
        <v>60632907.210000001</v>
      </c>
      <c r="G211" s="72">
        <v>4839457.88</v>
      </c>
      <c r="H211" s="72">
        <v>1187433.01</v>
      </c>
      <c r="I211" s="72">
        <v>0</v>
      </c>
      <c r="J211" s="72">
        <v>1554732.41</v>
      </c>
      <c r="K211" s="72">
        <v>33350.42</v>
      </c>
      <c r="L211" s="72">
        <v>0</v>
      </c>
      <c r="M211" s="72">
        <v>0</v>
      </c>
      <c r="N211" s="72">
        <v>8731.02</v>
      </c>
      <c r="O211" s="72">
        <v>7623704.7399999993</v>
      </c>
      <c r="P211" s="72">
        <v>53009202.469999999</v>
      </c>
      <c r="Q211">
        <v>5652</v>
      </c>
      <c r="R211" s="72">
        <v>9378.8397859164888</v>
      </c>
      <c r="S211">
        <v>770</v>
      </c>
      <c r="U211" s="72">
        <v>7221706.6351556964</v>
      </c>
      <c r="V211" s="72">
        <v>53017933.490000002</v>
      </c>
    </row>
    <row r="212" spans="1:23" x14ac:dyDescent="0.35">
      <c r="A212" s="70" t="s">
        <v>164</v>
      </c>
      <c r="C212" s="71"/>
      <c r="D212" s="71"/>
      <c r="E212" s="71"/>
      <c r="F212" s="71"/>
      <c r="G212" s="72"/>
      <c r="H212" s="72"/>
      <c r="I212" s="72"/>
      <c r="J212" s="72"/>
      <c r="K212" s="72"/>
      <c r="L212" s="72"/>
      <c r="M212" s="72"/>
      <c r="N212" s="72"/>
      <c r="O212" s="72"/>
      <c r="P212" s="72"/>
      <c r="Q212">
        <v>2790</v>
      </c>
      <c r="S212">
        <v>427</v>
      </c>
      <c r="T212" s="73">
        <v>0.55454545454545456</v>
      </c>
      <c r="U212" s="72">
        <v>4004764.5885863407</v>
      </c>
      <c r="V212" s="72">
        <v>29400854.026272729</v>
      </c>
      <c r="W212" t="s">
        <v>413</v>
      </c>
    </row>
    <row r="213" spans="1:23" x14ac:dyDescent="0.35">
      <c r="A213" s="70" t="s">
        <v>165</v>
      </c>
      <c r="C213" s="71"/>
      <c r="D213" s="71"/>
      <c r="E213" s="71"/>
      <c r="F213" s="71"/>
      <c r="G213" s="72"/>
      <c r="H213" s="72"/>
      <c r="I213" s="72"/>
      <c r="J213" s="72"/>
      <c r="K213" s="72"/>
      <c r="L213" s="72"/>
      <c r="M213" s="72"/>
      <c r="N213" s="72"/>
      <c r="O213" s="72"/>
      <c r="P213" s="72"/>
      <c r="Q213">
        <v>2862</v>
      </c>
      <c r="S213">
        <v>343</v>
      </c>
      <c r="T213" s="73">
        <v>0.44545454545454544</v>
      </c>
      <c r="U213" s="72">
        <v>3216942.0465693558</v>
      </c>
      <c r="V213" s="72">
        <v>23617079.463727273</v>
      </c>
      <c r="W213" t="s">
        <v>413</v>
      </c>
    </row>
    <row r="214" spans="1:23" x14ac:dyDescent="0.35">
      <c r="A214" s="70">
        <v>3820</v>
      </c>
      <c r="B214" t="s">
        <v>72</v>
      </c>
      <c r="C214" s="69">
        <v>58503436.890000001</v>
      </c>
      <c r="D214" s="69">
        <v>954765.77</v>
      </c>
      <c r="E214" s="69">
        <v>0</v>
      </c>
      <c r="F214" s="71">
        <v>57548671.119999997</v>
      </c>
      <c r="G214" s="72">
        <v>4427261.05</v>
      </c>
      <c r="H214" s="72">
        <v>3776468.23</v>
      </c>
      <c r="I214" s="72">
        <v>1600.55</v>
      </c>
      <c r="J214" s="72">
        <v>1472263.5</v>
      </c>
      <c r="K214" s="72">
        <v>63462.080000000002</v>
      </c>
      <c r="L214" s="72">
        <v>212266.68</v>
      </c>
      <c r="M214" s="72">
        <v>0</v>
      </c>
      <c r="N214" s="72">
        <v>7510.24</v>
      </c>
      <c r="O214" s="72">
        <v>9960832.3299999982</v>
      </c>
      <c r="P214" s="72">
        <v>47587838.789999999</v>
      </c>
      <c r="Q214">
        <v>4821</v>
      </c>
      <c r="R214" s="72">
        <v>9870.9476851275667</v>
      </c>
      <c r="S214">
        <v>625</v>
      </c>
      <c r="U214" s="72">
        <v>6169342.3032047292</v>
      </c>
      <c r="V214" s="72">
        <v>47595349.030000001</v>
      </c>
    </row>
    <row r="215" spans="1:23" x14ac:dyDescent="0.35">
      <c r="A215" s="70" t="s">
        <v>164</v>
      </c>
      <c r="C215" s="71"/>
      <c r="D215" s="71"/>
      <c r="E215" s="71"/>
      <c r="F215" s="71"/>
      <c r="G215" s="72"/>
      <c r="H215" s="72"/>
      <c r="I215" s="72"/>
      <c r="J215" s="72"/>
      <c r="K215" s="72"/>
      <c r="L215" s="72"/>
      <c r="M215" s="72"/>
      <c r="N215" s="72"/>
      <c r="O215" s="72"/>
      <c r="P215" s="72"/>
      <c r="Q215">
        <v>2731</v>
      </c>
      <c r="S215">
        <v>384</v>
      </c>
      <c r="T215" s="73">
        <v>0.61439999999999995</v>
      </c>
      <c r="U215" s="72">
        <v>3790443.9110889854</v>
      </c>
      <c r="V215" s="72">
        <v>29242582.444031999</v>
      </c>
      <c r="W215" t="s">
        <v>413</v>
      </c>
    </row>
    <row r="216" spans="1:23" x14ac:dyDescent="0.35">
      <c r="A216" s="70" t="s">
        <v>165</v>
      </c>
      <c r="C216" s="71"/>
      <c r="D216" s="71"/>
      <c r="E216" s="71"/>
      <c r="F216" s="71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>
        <v>2090</v>
      </c>
      <c r="S216">
        <v>241</v>
      </c>
      <c r="T216" s="73">
        <v>0.3856</v>
      </c>
      <c r="U216" s="72">
        <v>2378898.3921157434</v>
      </c>
      <c r="V216" s="72">
        <v>18352766.585967999</v>
      </c>
      <c r="W216" t="s">
        <v>413</v>
      </c>
    </row>
    <row r="217" spans="1:23" x14ac:dyDescent="0.35">
      <c r="A217" s="70">
        <v>3900</v>
      </c>
      <c r="B217" t="s">
        <v>73</v>
      </c>
      <c r="C217" s="69">
        <v>19335904.859999999</v>
      </c>
      <c r="D217" s="69">
        <v>741307.09</v>
      </c>
      <c r="E217" s="69">
        <v>0</v>
      </c>
      <c r="F217" s="71">
        <v>18594597.77</v>
      </c>
      <c r="G217" s="72">
        <v>1295438.45</v>
      </c>
      <c r="H217" s="72">
        <v>666170.4800000001</v>
      </c>
      <c r="I217" s="72">
        <v>0</v>
      </c>
      <c r="J217" s="72">
        <v>456830.94</v>
      </c>
      <c r="K217" s="72">
        <v>17294.259999999998</v>
      </c>
      <c r="L217" s="72">
        <v>0</v>
      </c>
      <c r="M217" s="72">
        <v>0</v>
      </c>
      <c r="N217" s="72">
        <v>67.290000000000006</v>
      </c>
      <c r="O217" s="72">
        <v>2435801.42</v>
      </c>
      <c r="P217" s="72">
        <v>16158796.35</v>
      </c>
      <c r="Q217">
        <v>1857</v>
      </c>
      <c r="R217" s="72">
        <v>8701.559693053312</v>
      </c>
      <c r="S217">
        <v>251</v>
      </c>
      <c r="U217" s="72">
        <v>2184091.4829563815</v>
      </c>
      <c r="V217" s="72">
        <v>16158863.639999999</v>
      </c>
    </row>
    <row r="218" spans="1:23" x14ac:dyDescent="0.35">
      <c r="A218" s="70" t="s">
        <v>164</v>
      </c>
      <c r="C218" s="71"/>
      <c r="D218" s="71"/>
      <c r="E218" s="71"/>
      <c r="F218" s="71"/>
      <c r="G218" s="72"/>
      <c r="H218" s="72"/>
      <c r="I218" s="72"/>
      <c r="J218" s="72"/>
      <c r="K218" s="72"/>
      <c r="L218" s="72"/>
      <c r="M218" s="72"/>
      <c r="N218" s="72"/>
      <c r="O218" s="72"/>
      <c r="P218" s="72"/>
      <c r="Q218">
        <v>951</v>
      </c>
      <c r="S218">
        <v>156</v>
      </c>
      <c r="T218" s="73">
        <v>0.62151394422310757</v>
      </c>
      <c r="U218" s="72">
        <v>1357443.3121163168</v>
      </c>
      <c r="V218" s="72">
        <v>10042959.07505976</v>
      </c>
      <c r="W218" t="s">
        <v>413</v>
      </c>
    </row>
    <row r="219" spans="1:23" x14ac:dyDescent="0.35">
      <c r="A219" s="70" t="s">
        <v>165</v>
      </c>
      <c r="C219" s="71"/>
      <c r="D219" s="71"/>
      <c r="E219" s="71"/>
      <c r="F219" s="71"/>
      <c r="G219" s="72"/>
      <c r="H219" s="72"/>
      <c r="I219" s="72"/>
      <c r="J219" s="72"/>
      <c r="K219" s="72"/>
      <c r="L219" s="72"/>
      <c r="M219" s="72"/>
      <c r="N219" s="72"/>
      <c r="O219" s="72"/>
      <c r="P219" s="72"/>
      <c r="Q219">
        <v>906</v>
      </c>
      <c r="S219">
        <v>95</v>
      </c>
      <c r="T219" s="73">
        <v>0.37848605577689243</v>
      </c>
      <c r="U219" s="72">
        <v>826648.17084006465</v>
      </c>
      <c r="V219" s="72">
        <v>6115904.5649402384</v>
      </c>
      <c r="W219" t="s">
        <v>413</v>
      </c>
    </row>
    <row r="220" spans="1:23" x14ac:dyDescent="0.35">
      <c r="A220" s="70">
        <v>4000</v>
      </c>
      <c r="B220" t="s">
        <v>74</v>
      </c>
      <c r="C220" s="69">
        <v>24893234.890000001</v>
      </c>
      <c r="D220" s="69">
        <v>1052002.8899999999</v>
      </c>
      <c r="E220" s="69">
        <v>0</v>
      </c>
      <c r="F220" s="71">
        <v>23841232</v>
      </c>
      <c r="G220" s="72">
        <v>1900145.2</v>
      </c>
      <c r="H220" s="72">
        <v>1119544.95</v>
      </c>
      <c r="I220" s="72">
        <v>12546.39</v>
      </c>
      <c r="J220" s="72">
        <v>680646.18</v>
      </c>
      <c r="K220" s="72">
        <v>36277.72</v>
      </c>
      <c r="L220" s="72">
        <v>0</v>
      </c>
      <c r="M220" s="72">
        <v>0</v>
      </c>
      <c r="N220" s="72">
        <v>22408.82</v>
      </c>
      <c r="O220" s="72">
        <v>3771569.2600000002</v>
      </c>
      <c r="P220" s="72">
        <v>20069662.739999998</v>
      </c>
      <c r="Q220">
        <v>2577</v>
      </c>
      <c r="R220" s="72">
        <v>7787.9948544819554</v>
      </c>
      <c r="S220">
        <v>432</v>
      </c>
      <c r="U220" s="72">
        <v>3364413.7771362048</v>
      </c>
      <c r="V220" s="72">
        <v>20092071.559999999</v>
      </c>
    </row>
    <row r="221" spans="1:23" x14ac:dyDescent="0.35">
      <c r="A221" s="70" t="s">
        <v>164</v>
      </c>
      <c r="C221" s="71"/>
      <c r="D221" s="71"/>
      <c r="E221" s="71"/>
      <c r="F221" s="71"/>
      <c r="G221" s="72"/>
      <c r="H221" s="72"/>
      <c r="I221" s="72"/>
      <c r="J221" s="72"/>
      <c r="K221" s="72"/>
      <c r="L221" s="72"/>
      <c r="M221" s="72"/>
      <c r="N221" s="72"/>
      <c r="O221" s="72"/>
      <c r="P221" s="72"/>
      <c r="Q221">
        <v>1433</v>
      </c>
      <c r="S221">
        <v>302</v>
      </c>
      <c r="T221" s="73">
        <v>0.69907407407407407</v>
      </c>
      <c r="U221" s="72">
        <v>2351974.4460535506</v>
      </c>
      <c r="V221" s="72">
        <v>14045846.322037036</v>
      </c>
      <c r="W221" t="s">
        <v>413</v>
      </c>
    </row>
    <row r="222" spans="1:23" x14ac:dyDescent="0.35">
      <c r="A222" s="70" t="s">
        <v>165</v>
      </c>
      <c r="C222" s="71"/>
      <c r="D222" s="71"/>
      <c r="E222" s="71"/>
      <c r="F222" s="71"/>
      <c r="G222" s="72"/>
      <c r="H222" s="72"/>
      <c r="I222" s="72"/>
      <c r="J222" s="72"/>
      <c r="K222" s="72"/>
      <c r="L222" s="72"/>
      <c r="M222" s="72"/>
      <c r="N222" s="72"/>
      <c r="O222" s="72"/>
      <c r="P222" s="72"/>
      <c r="Q222">
        <v>1144</v>
      </c>
      <c r="S222">
        <v>130</v>
      </c>
      <c r="T222" s="73">
        <v>0.30092592592592593</v>
      </c>
      <c r="U222" s="72">
        <v>1012439.3310826542</v>
      </c>
      <c r="V222" s="72">
        <v>6046225.2379629631</v>
      </c>
      <c r="W222" t="s">
        <v>413</v>
      </c>
    </row>
    <row r="223" spans="1:23" x14ac:dyDescent="0.35">
      <c r="A223" s="70">
        <v>4100</v>
      </c>
      <c r="B223" t="s">
        <v>75</v>
      </c>
      <c r="C223" s="69">
        <v>61915819.630000003</v>
      </c>
      <c r="D223" s="69">
        <v>1553788.81</v>
      </c>
      <c r="E223" s="69">
        <v>0</v>
      </c>
      <c r="F223" s="71">
        <v>60362030.82</v>
      </c>
      <c r="G223" s="72">
        <v>4777183.2300000004</v>
      </c>
      <c r="H223" s="72">
        <v>1077685.6600000001</v>
      </c>
      <c r="I223" s="72">
        <v>0</v>
      </c>
      <c r="J223" s="72">
        <v>1281129.46</v>
      </c>
      <c r="K223" s="72">
        <v>36947.26</v>
      </c>
      <c r="L223" s="72">
        <v>26550</v>
      </c>
      <c r="M223" s="72">
        <v>0</v>
      </c>
      <c r="N223" s="72">
        <v>3931.5299999999997</v>
      </c>
      <c r="O223" s="72">
        <v>7203427.1400000006</v>
      </c>
      <c r="P223" s="72">
        <v>53158603.68</v>
      </c>
      <c r="Q223">
        <v>6389</v>
      </c>
      <c r="R223" s="72">
        <v>8320.3323963061503</v>
      </c>
      <c r="S223">
        <v>945</v>
      </c>
      <c r="U223" s="72">
        <v>7862714.1145093124</v>
      </c>
      <c r="V223" s="72">
        <v>53162535.210000001</v>
      </c>
    </row>
    <row r="224" spans="1:23" x14ac:dyDescent="0.35">
      <c r="A224" s="70" t="s">
        <v>164</v>
      </c>
      <c r="C224" s="71"/>
      <c r="D224" s="71"/>
      <c r="E224" s="71"/>
      <c r="F224" s="71"/>
      <c r="G224" s="72"/>
      <c r="H224" s="72"/>
      <c r="I224" s="72"/>
      <c r="J224" s="72"/>
      <c r="K224" s="72"/>
      <c r="L224" s="72"/>
      <c r="M224" s="72"/>
      <c r="N224" s="72"/>
      <c r="O224" s="72"/>
      <c r="P224" s="72"/>
      <c r="Q224">
        <v>3385</v>
      </c>
      <c r="S224">
        <v>559</v>
      </c>
      <c r="T224" s="73">
        <v>0.59153439153439158</v>
      </c>
      <c r="U224" s="72">
        <v>4651065.8095351383</v>
      </c>
      <c r="V224" s="72">
        <v>31447467.917873017</v>
      </c>
      <c r="W224" t="s">
        <v>413</v>
      </c>
    </row>
    <row r="225" spans="1:23" x14ac:dyDescent="0.35">
      <c r="A225" s="70" t="s">
        <v>165</v>
      </c>
      <c r="C225" s="71"/>
      <c r="D225" s="71"/>
      <c r="E225" s="71"/>
      <c r="F225" s="71"/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>
        <v>3004</v>
      </c>
      <c r="S225">
        <v>386</v>
      </c>
      <c r="T225" s="73">
        <v>0.40846560846560848</v>
      </c>
      <c r="U225" s="72">
        <v>3211648.3049741741</v>
      </c>
      <c r="V225" s="72">
        <v>21715067.292126983</v>
      </c>
      <c r="W225" t="s">
        <v>413</v>
      </c>
    </row>
    <row r="226" spans="1:23" x14ac:dyDescent="0.35">
      <c r="A226" s="70">
        <v>4111</v>
      </c>
      <c r="B226" t="s">
        <v>76</v>
      </c>
      <c r="C226" s="69">
        <v>11133155.41</v>
      </c>
      <c r="D226" s="69">
        <v>393513.9</v>
      </c>
      <c r="E226" s="69">
        <v>0</v>
      </c>
      <c r="F226" s="71">
        <v>10739641.51</v>
      </c>
      <c r="G226" s="72">
        <v>1095808.46</v>
      </c>
      <c r="H226" s="72">
        <v>240691.79</v>
      </c>
      <c r="I226" s="72">
        <v>0</v>
      </c>
      <c r="J226" s="72">
        <v>294506.85000000003</v>
      </c>
      <c r="K226" s="72">
        <v>10468.950000000001</v>
      </c>
      <c r="L226" s="72">
        <v>0</v>
      </c>
      <c r="M226" s="72">
        <v>0</v>
      </c>
      <c r="N226" s="72">
        <v>7287.77</v>
      </c>
      <c r="O226" s="72">
        <v>1648763.82</v>
      </c>
      <c r="P226" s="72">
        <v>9090877.6899999995</v>
      </c>
      <c r="Q226">
        <v>1170</v>
      </c>
      <c r="R226" s="72">
        <v>7769.9809316239316</v>
      </c>
      <c r="S226">
        <v>179</v>
      </c>
      <c r="U226" s="72">
        <v>1390826.5867606837</v>
      </c>
      <c r="V226" s="72">
        <v>9098165.459999999</v>
      </c>
    </row>
    <row r="227" spans="1:23" x14ac:dyDescent="0.35">
      <c r="A227" s="70" t="s">
        <v>164</v>
      </c>
      <c r="C227" s="71"/>
      <c r="D227" s="71"/>
      <c r="E227" s="71"/>
      <c r="F227" s="71"/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>
        <v>614</v>
      </c>
      <c r="S227">
        <v>120</v>
      </c>
      <c r="T227" s="73">
        <v>0.67039106145251393</v>
      </c>
      <c r="U227" s="72">
        <v>932397.71179487184</v>
      </c>
      <c r="V227" s="72">
        <v>6099328.7999999989</v>
      </c>
      <c r="W227" t="s">
        <v>413</v>
      </c>
    </row>
    <row r="228" spans="1:23" x14ac:dyDescent="0.35">
      <c r="A228" s="70" t="s">
        <v>165</v>
      </c>
      <c r="C228" s="71"/>
      <c r="D228" s="71"/>
      <c r="E228" s="71"/>
      <c r="F228" s="71"/>
      <c r="G228" s="72"/>
      <c r="H228" s="72"/>
      <c r="I228" s="72"/>
      <c r="J228" s="72"/>
      <c r="K228" s="72"/>
      <c r="L228" s="72"/>
      <c r="M228" s="72"/>
      <c r="N228" s="72"/>
      <c r="O228" s="72"/>
      <c r="P228" s="72"/>
      <c r="Q228">
        <v>556</v>
      </c>
      <c r="S228">
        <v>59</v>
      </c>
      <c r="T228" s="73">
        <v>0.32960893854748602</v>
      </c>
      <c r="U228" s="72">
        <v>458428.87496581196</v>
      </c>
      <c r="V228" s="72">
        <v>2998836.6599999997</v>
      </c>
      <c r="W228" t="s">
        <v>413</v>
      </c>
    </row>
    <row r="229" spans="1:23" x14ac:dyDescent="0.35">
      <c r="A229" s="70">
        <v>4120</v>
      </c>
      <c r="B229" t="s">
        <v>77</v>
      </c>
      <c r="C229" s="69">
        <v>72658444.939999998</v>
      </c>
      <c r="D229" s="69">
        <v>1932367.94</v>
      </c>
      <c r="E229" s="69">
        <v>0</v>
      </c>
      <c r="F229" s="71">
        <v>70726077</v>
      </c>
      <c r="G229" s="72">
        <v>5943255.6900000004</v>
      </c>
      <c r="H229" s="72">
        <v>2429138.2399999998</v>
      </c>
      <c r="I229" s="72">
        <v>48458.770000000004</v>
      </c>
      <c r="J229" s="72">
        <v>1691567.6700000002</v>
      </c>
      <c r="K229" s="72">
        <v>77191.91</v>
      </c>
      <c r="L229" s="72">
        <v>660256.17999999993</v>
      </c>
      <c r="M229" s="72">
        <v>0</v>
      </c>
      <c r="N229" s="72">
        <v>14673.210000000001</v>
      </c>
      <c r="O229" s="72">
        <v>10864541.67</v>
      </c>
      <c r="P229" s="72">
        <v>59861535.329999998</v>
      </c>
      <c r="Q229">
        <v>6748</v>
      </c>
      <c r="R229" s="72">
        <v>8871.0040500889154</v>
      </c>
      <c r="S229">
        <v>1000</v>
      </c>
      <c r="U229" s="72">
        <v>8871004.050088916</v>
      </c>
      <c r="V229" s="72">
        <v>59876208.539999999</v>
      </c>
    </row>
    <row r="230" spans="1:23" x14ac:dyDescent="0.35">
      <c r="A230" s="70" t="s">
        <v>164</v>
      </c>
      <c r="C230" s="71"/>
      <c r="D230" s="71"/>
      <c r="E230" s="71"/>
      <c r="F230" s="71"/>
      <c r="G230" s="72"/>
      <c r="H230" s="72"/>
      <c r="I230" s="72"/>
      <c r="J230" s="72"/>
      <c r="K230" s="72"/>
      <c r="L230" s="72"/>
      <c r="M230" s="72"/>
      <c r="N230" s="72"/>
      <c r="O230" s="72"/>
      <c r="P230" s="72"/>
      <c r="Q230">
        <v>3713</v>
      </c>
      <c r="S230">
        <v>636</v>
      </c>
      <c r="T230" s="73">
        <v>0.63600000000000001</v>
      </c>
      <c r="U230" s="72">
        <v>5641958.5758565506</v>
      </c>
      <c r="V230" s="72">
        <v>38081268.631439999</v>
      </c>
      <c r="W230" t="s">
        <v>413</v>
      </c>
    </row>
    <row r="231" spans="1:23" x14ac:dyDescent="0.35">
      <c r="A231" s="70" t="s">
        <v>165</v>
      </c>
      <c r="C231" s="71"/>
      <c r="D231" s="71"/>
      <c r="E231" s="71"/>
      <c r="F231" s="71"/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>
        <v>3035</v>
      </c>
      <c r="S231">
        <v>364</v>
      </c>
      <c r="T231" s="73">
        <v>0.36399999999999999</v>
      </c>
      <c r="U231" s="72">
        <v>3229045.4742323654</v>
      </c>
      <c r="V231" s="72">
        <v>21794939.90856</v>
      </c>
      <c r="W231" t="s">
        <v>413</v>
      </c>
    </row>
    <row r="232" spans="1:23" x14ac:dyDescent="0.35">
      <c r="A232" s="70">
        <v>4211</v>
      </c>
      <c r="B232" t="s">
        <v>239</v>
      </c>
      <c r="C232" s="69">
        <v>49719598.380000003</v>
      </c>
      <c r="D232" s="69">
        <v>2138877.83</v>
      </c>
      <c r="E232" s="69">
        <v>0</v>
      </c>
      <c r="F232" s="71">
        <v>47580720.550000004</v>
      </c>
      <c r="G232" s="72">
        <v>1893335.29</v>
      </c>
      <c r="H232" s="72">
        <v>3856645.08</v>
      </c>
      <c r="I232" s="72">
        <v>0</v>
      </c>
      <c r="J232" s="72">
        <v>1548366.18</v>
      </c>
      <c r="K232" s="72">
        <v>55729.07</v>
      </c>
      <c r="L232" s="72">
        <v>0.25</v>
      </c>
      <c r="M232" s="72">
        <v>0</v>
      </c>
      <c r="N232" s="72">
        <v>0</v>
      </c>
      <c r="O232" s="72">
        <v>7354075.8700000001</v>
      </c>
      <c r="P232" s="72">
        <v>40226644.680000007</v>
      </c>
      <c r="Q232">
        <v>4056</v>
      </c>
      <c r="R232" s="72">
        <v>9917.8118047337302</v>
      </c>
      <c r="S232">
        <v>503</v>
      </c>
      <c r="U232" s="72">
        <v>4988659.3377810661</v>
      </c>
      <c r="V232" s="72">
        <v>40226644.680000007</v>
      </c>
    </row>
    <row r="233" spans="1:23" x14ac:dyDescent="0.35">
      <c r="A233" s="70" t="s">
        <v>164</v>
      </c>
      <c r="C233" s="71"/>
      <c r="D233" s="71"/>
      <c r="E233" s="71"/>
      <c r="F233" s="71"/>
      <c r="G233" s="72"/>
      <c r="H233" s="72"/>
      <c r="I233" s="72"/>
      <c r="J233" s="72"/>
      <c r="K233" s="72"/>
      <c r="L233" s="72"/>
      <c r="M233" s="72"/>
      <c r="N233" s="72"/>
      <c r="O233" s="72"/>
      <c r="P233" s="72"/>
      <c r="Q233">
        <v>2093</v>
      </c>
      <c r="S233">
        <v>290</v>
      </c>
      <c r="T233" s="73">
        <v>0.57654075546719685</v>
      </c>
      <c r="U233" s="72">
        <v>2876165.4233727818</v>
      </c>
      <c r="V233" s="72">
        <v>23192300.113717698</v>
      </c>
      <c r="W233" t="s">
        <v>413</v>
      </c>
    </row>
    <row r="234" spans="1:23" x14ac:dyDescent="0.35">
      <c r="A234" s="70" t="s">
        <v>165</v>
      </c>
      <c r="C234" s="71"/>
      <c r="D234" s="71"/>
      <c r="E234" s="71"/>
      <c r="F234" s="71"/>
      <c r="G234" s="72"/>
      <c r="H234" s="72"/>
      <c r="I234" s="72"/>
      <c r="J234" s="72"/>
      <c r="K234" s="72"/>
      <c r="L234" s="72"/>
      <c r="M234" s="72"/>
      <c r="N234" s="72"/>
      <c r="O234" s="72"/>
      <c r="P234" s="72"/>
      <c r="Q234">
        <v>1963</v>
      </c>
      <c r="S234">
        <v>213</v>
      </c>
      <c r="T234" s="73">
        <v>0.4234592445328032</v>
      </c>
      <c r="U234" s="72">
        <v>2112493.9144082847</v>
      </c>
      <c r="V234" s="72">
        <v>17034344.56628231</v>
      </c>
      <c r="W234" t="s">
        <v>413</v>
      </c>
    </row>
    <row r="235" spans="1:23" x14ac:dyDescent="0.35">
      <c r="A235" s="70">
        <v>4300</v>
      </c>
      <c r="B235" t="s">
        <v>78</v>
      </c>
      <c r="C235" s="69">
        <v>24436409.699999999</v>
      </c>
      <c r="D235" s="69">
        <v>920928.58</v>
      </c>
      <c r="E235" s="69">
        <v>0</v>
      </c>
      <c r="F235" s="71">
        <v>23515481.120000001</v>
      </c>
      <c r="G235" s="72">
        <v>1944995.6199999999</v>
      </c>
      <c r="H235" s="72">
        <v>577786.86</v>
      </c>
      <c r="I235" s="72">
        <v>0</v>
      </c>
      <c r="J235" s="72">
        <v>625724.32999999996</v>
      </c>
      <c r="K235" s="72">
        <v>3305.08</v>
      </c>
      <c r="L235" s="72">
        <v>0</v>
      </c>
      <c r="M235" s="72">
        <v>0</v>
      </c>
      <c r="N235" s="72">
        <v>85.88</v>
      </c>
      <c r="O235" s="72">
        <v>3151897.77</v>
      </c>
      <c r="P235" s="72">
        <v>20363583.350000001</v>
      </c>
      <c r="Q235">
        <v>2729</v>
      </c>
      <c r="R235" s="72">
        <v>7461.9213448149512</v>
      </c>
      <c r="S235">
        <v>402</v>
      </c>
      <c r="U235" s="72">
        <v>2999692.3806156102</v>
      </c>
      <c r="V235" s="72">
        <v>20363669.23</v>
      </c>
    </row>
    <row r="236" spans="1:23" x14ac:dyDescent="0.35">
      <c r="A236" s="70" t="s">
        <v>164</v>
      </c>
      <c r="C236" s="71"/>
      <c r="D236" s="71"/>
      <c r="E236" s="71"/>
      <c r="F236" s="71"/>
      <c r="G236" s="72"/>
      <c r="H236" s="72"/>
      <c r="I236" s="72"/>
      <c r="J236" s="72"/>
      <c r="K236" s="72"/>
      <c r="L236" s="72"/>
      <c r="M236" s="72"/>
      <c r="N236" s="72"/>
      <c r="O236" s="72"/>
      <c r="P236" s="72"/>
      <c r="Q236">
        <v>1396</v>
      </c>
      <c r="S236">
        <v>256</v>
      </c>
      <c r="T236" s="73">
        <v>0.63681592039800994</v>
      </c>
      <c r="U236" s="72">
        <v>1910251.8642726275</v>
      </c>
      <c r="V236" s="72">
        <v>12967908.763383085</v>
      </c>
      <c r="W236" t="s">
        <v>413</v>
      </c>
    </row>
    <row r="237" spans="1:23" x14ac:dyDescent="0.35">
      <c r="A237" s="70" t="s">
        <v>165</v>
      </c>
      <c r="C237" s="71"/>
      <c r="D237" s="71"/>
      <c r="E237" s="71"/>
      <c r="F237" s="71"/>
      <c r="G237" s="72"/>
      <c r="H237" s="72"/>
      <c r="I237" s="72"/>
      <c r="J237" s="72"/>
      <c r="K237" s="72"/>
      <c r="L237" s="72"/>
      <c r="M237" s="72"/>
      <c r="N237" s="72"/>
      <c r="O237" s="72"/>
      <c r="P237" s="72"/>
      <c r="Q237">
        <v>1333</v>
      </c>
      <c r="S237">
        <v>146</v>
      </c>
      <c r="T237" s="73">
        <v>0.36318407960199006</v>
      </c>
      <c r="U237" s="72">
        <v>1089440.5163429829</v>
      </c>
      <c r="V237" s="72">
        <v>7395760.4666169155</v>
      </c>
      <c r="W237" t="s">
        <v>413</v>
      </c>
    </row>
    <row r="238" spans="1:23" x14ac:dyDescent="0.35">
      <c r="A238" s="70">
        <v>4320</v>
      </c>
      <c r="B238" t="s">
        <v>79</v>
      </c>
      <c r="C238" s="69">
        <v>26846296.609999999</v>
      </c>
      <c r="D238" s="69">
        <v>794444.05</v>
      </c>
      <c r="E238" s="69">
        <v>0</v>
      </c>
      <c r="F238" s="71">
        <v>26051852.559999999</v>
      </c>
      <c r="G238" s="72">
        <v>2133891.31</v>
      </c>
      <c r="H238" s="72">
        <v>1083969.6299999999</v>
      </c>
      <c r="I238" s="72">
        <v>0</v>
      </c>
      <c r="J238" s="72">
        <v>551475.15</v>
      </c>
      <c r="K238" s="72">
        <v>19125.84</v>
      </c>
      <c r="L238" s="72">
        <v>57930.870000000024</v>
      </c>
      <c r="M238" s="72">
        <v>0</v>
      </c>
      <c r="N238" s="72">
        <v>0</v>
      </c>
      <c r="O238" s="72">
        <v>3846392.8</v>
      </c>
      <c r="P238" s="72">
        <v>22205459.759999998</v>
      </c>
      <c r="Q238">
        <v>2582</v>
      </c>
      <c r="R238" s="72">
        <v>8600.1006041828041</v>
      </c>
      <c r="S238">
        <v>363</v>
      </c>
      <c r="U238" s="72">
        <v>3121836.519318358</v>
      </c>
      <c r="V238" s="72">
        <v>22205459.759999998</v>
      </c>
    </row>
    <row r="239" spans="1:23" x14ac:dyDescent="0.35">
      <c r="A239" s="70" t="s">
        <v>164</v>
      </c>
      <c r="C239" s="71"/>
      <c r="D239" s="71"/>
      <c r="E239" s="71"/>
      <c r="F239" s="71"/>
      <c r="G239" s="72"/>
      <c r="H239" s="72"/>
      <c r="I239" s="72"/>
      <c r="J239" s="72"/>
      <c r="K239" s="72"/>
      <c r="L239" s="72"/>
      <c r="M239" s="72"/>
      <c r="N239" s="72"/>
      <c r="O239" s="72"/>
      <c r="P239" s="72"/>
      <c r="Q239">
        <v>1391</v>
      </c>
      <c r="S239">
        <v>229</v>
      </c>
      <c r="T239" s="73">
        <v>0.63085399449035817</v>
      </c>
      <c r="U239" s="72">
        <v>1969423.038357862</v>
      </c>
      <c r="V239" s="72">
        <v>14008402.989090908</v>
      </c>
      <c r="W239" t="s">
        <v>413</v>
      </c>
    </row>
    <row r="240" spans="1:23" x14ac:dyDescent="0.35">
      <c r="A240" s="70" t="s">
        <v>165</v>
      </c>
      <c r="C240" s="71"/>
      <c r="D240" s="71"/>
      <c r="E240" s="71"/>
      <c r="F240" s="71"/>
      <c r="G240" s="72"/>
      <c r="H240" s="72"/>
      <c r="I240" s="72"/>
      <c r="J240" s="72"/>
      <c r="K240" s="72"/>
      <c r="L240" s="72"/>
      <c r="M240" s="72"/>
      <c r="N240" s="72"/>
      <c r="O240" s="72"/>
      <c r="P240" s="72"/>
      <c r="Q240">
        <v>1191</v>
      </c>
      <c r="S240">
        <v>134</v>
      </c>
      <c r="T240" s="73">
        <v>0.36914600550964188</v>
      </c>
      <c r="U240" s="72">
        <v>1152413.4809604958</v>
      </c>
      <c r="V240" s="72">
        <v>8197056.7709090905</v>
      </c>
      <c r="W240" t="s">
        <v>413</v>
      </c>
    </row>
    <row r="241" spans="1:23" x14ac:dyDescent="0.35">
      <c r="A241" s="70">
        <v>4400</v>
      </c>
      <c r="B241" t="s">
        <v>80</v>
      </c>
      <c r="C241" s="69">
        <v>51366071.600000001</v>
      </c>
      <c r="D241" s="69">
        <v>679825.18</v>
      </c>
      <c r="E241" s="69">
        <v>0</v>
      </c>
      <c r="F241" s="71">
        <v>50686246.420000002</v>
      </c>
      <c r="G241" s="72">
        <v>4464777.47</v>
      </c>
      <c r="H241" s="72">
        <v>1429333.93</v>
      </c>
      <c r="I241" s="72">
        <v>2474</v>
      </c>
      <c r="J241" s="72">
        <v>992428.97</v>
      </c>
      <c r="K241" s="72">
        <v>29336.19</v>
      </c>
      <c r="L241" s="72">
        <v>0</v>
      </c>
      <c r="M241" s="72">
        <v>0</v>
      </c>
      <c r="N241" s="72">
        <v>0</v>
      </c>
      <c r="O241" s="72">
        <v>6918350.5599999996</v>
      </c>
      <c r="P241" s="72">
        <v>43767895.859999999</v>
      </c>
      <c r="Q241">
        <v>5060</v>
      </c>
      <c r="R241" s="72">
        <v>8649.7817905138345</v>
      </c>
      <c r="S241">
        <v>819</v>
      </c>
      <c r="U241" s="72">
        <v>7084171.2864308301</v>
      </c>
      <c r="V241" s="72">
        <v>43767895.859999999</v>
      </c>
    </row>
    <row r="242" spans="1:23" x14ac:dyDescent="0.35">
      <c r="A242" s="70" t="s">
        <v>164</v>
      </c>
      <c r="C242" s="71"/>
      <c r="D242" s="71"/>
      <c r="E242" s="71"/>
      <c r="F242" s="71"/>
      <c r="G242" s="72"/>
      <c r="H242" s="72"/>
      <c r="I242" s="72"/>
      <c r="J242" s="72"/>
      <c r="K242" s="72"/>
      <c r="L242" s="72"/>
      <c r="M242" s="72"/>
      <c r="N242" s="72"/>
      <c r="O242" s="72"/>
      <c r="P242" s="72"/>
      <c r="Q242">
        <v>2600</v>
      </c>
      <c r="S242">
        <v>473</v>
      </c>
      <c r="T242" s="73">
        <v>0.57753357753357748</v>
      </c>
      <c r="U242" s="72">
        <v>4091346.7869130438</v>
      </c>
      <c r="V242" s="72">
        <v>25277429.477142856</v>
      </c>
      <c r="W242" t="s">
        <v>413</v>
      </c>
    </row>
    <row r="243" spans="1:23" x14ac:dyDescent="0.35">
      <c r="A243" s="70" t="s">
        <v>165</v>
      </c>
      <c r="C243" s="71"/>
      <c r="D243" s="71"/>
      <c r="E243" s="71"/>
      <c r="F243" s="71"/>
      <c r="G243" s="72"/>
      <c r="H243" s="72"/>
      <c r="I243" s="72"/>
      <c r="J243" s="72"/>
      <c r="K243" s="72"/>
      <c r="L243" s="72"/>
      <c r="M243" s="72"/>
      <c r="N243" s="72"/>
      <c r="O243" s="72"/>
      <c r="P243" s="72"/>
      <c r="Q243">
        <v>2460</v>
      </c>
      <c r="S243">
        <v>346</v>
      </c>
      <c r="T243" s="73">
        <v>0.42246642246642246</v>
      </c>
      <c r="U243" s="72">
        <v>2992824.4995177868</v>
      </c>
      <c r="V243" s="72">
        <v>18490466.382857144</v>
      </c>
      <c r="W243" t="s">
        <v>413</v>
      </c>
    </row>
    <row r="244" spans="1:23" x14ac:dyDescent="0.35">
      <c r="A244" s="70">
        <v>4420</v>
      </c>
      <c r="B244" t="s">
        <v>81</v>
      </c>
      <c r="C244" s="69">
        <v>40353761.140000001</v>
      </c>
      <c r="D244" s="69">
        <v>1649010.74</v>
      </c>
      <c r="E244" s="69">
        <v>0</v>
      </c>
      <c r="F244" s="71">
        <v>38704750.399999999</v>
      </c>
      <c r="G244" s="72">
        <v>3139792.25</v>
      </c>
      <c r="H244" s="72">
        <v>3245741.95</v>
      </c>
      <c r="I244" s="72">
        <v>0</v>
      </c>
      <c r="J244" s="72">
        <v>1200474.98</v>
      </c>
      <c r="K244" s="72">
        <v>48217.19</v>
      </c>
      <c r="L244" s="72">
        <v>1205920.01</v>
      </c>
      <c r="M244" s="72">
        <v>0</v>
      </c>
      <c r="N244" s="72">
        <v>0</v>
      </c>
      <c r="O244" s="72">
        <v>8840146.3800000008</v>
      </c>
      <c r="P244" s="72">
        <v>29864604.019999996</v>
      </c>
      <c r="Q244">
        <v>3199</v>
      </c>
      <c r="R244" s="72">
        <v>9335.6061331666133</v>
      </c>
      <c r="S244">
        <v>479</v>
      </c>
      <c r="U244" s="72">
        <v>4471755.3377868077</v>
      </c>
      <c r="V244" s="72">
        <v>29864604.019999996</v>
      </c>
    </row>
    <row r="245" spans="1:23" x14ac:dyDescent="0.35">
      <c r="A245" s="70" t="s">
        <v>164</v>
      </c>
      <c r="C245" s="71"/>
      <c r="D245" s="71"/>
      <c r="E245" s="71"/>
      <c r="F245" s="71"/>
      <c r="G245" s="72"/>
      <c r="H245" s="72"/>
      <c r="I245" s="72"/>
      <c r="J245" s="72"/>
      <c r="K245" s="72"/>
      <c r="L245" s="72"/>
      <c r="M245" s="72"/>
      <c r="N245" s="72"/>
      <c r="O245" s="72"/>
      <c r="P245" s="72"/>
      <c r="Q245">
        <v>1715</v>
      </c>
      <c r="S245">
        <v>265</v>
      </c>
      <c r="T245" s="73">
        <v>0.55323590814196244</v>
      </c>
      <c r="U245" s="72">
        <v>2473935.6252891524</v>
      </c>
      <c r="V245" s="72">
        <v>16522171.326304801</v>
      </c>
      <c r="W245" t="s">
        <v>413</v>
      </c>
    </row>
    <row r="246" spans="1:23" x14ac:dyDescent="0.35">
      <c r="A246" s="70" t="s">
        <v>165</v>
      </c>
      <c r="C246" s="71"/>
      <c r="D246" s="71"/>
      <c r="E246" s="71"/>
      <c r="F246" s="71"/>
      <c r="G246" s="72"/>
      <c r="H246" s="72"/>
      <c r="I246" s="72"/>
      <c r="J246" s="72"/>
      <c r="K246" s="72"/>
      <c r="L246" s="72"/>
      <c r="M246" s="72"/>
      <c r="N246" s="72"/>
      <c r="O246" s="72"/>
      <c r="P246" s="72"/>
      <c r="Q246">
        <v>1484</v>
      </c>
      <c r="S246">
        <v>214</v>
      </c>
      <c r="T246" s="73">
        <v>0.44676409185803756</v>
      </c>
      <c r="U246" s="72">
        <v>1997819.7124976553</v>
      </c>
      <c r="V246" s="72">
        <v>13342432.693695195</v>
      </c>
      <c r="W246" t="s">
        <v>413</v>
      </c>
    </row>
    <row r="247" spans="1:23" x14ac:dyDescent="0.35">
      <c r="A247" s="70">
        <v>4500</v>
      </c>
      <c r="B247" t="s">
        <v>82</v>
      </c>
      <c r="C247" s="69">
        <v>141827418.06</v>
      </c>
      <c r="D247" s="69">
        <v>8750220.8499999996</v>
      </c>
      <c r="E247" s="69">
        <v>0</v>
      </c>
      <c r="F247" s="71">
        <v>133077197.21000001</v>
      </c>
      <c r="G247" s="72">
        <v>10900867.07</v>
      </c>
      <c r="H247" s="72">
        <v>1049709.1099999999</v>
      </c>
      <c r="I247" s="72">
        <v>47882.98</v>
      </c>
      <c r="J247" s="72">
        <v>2616866.56</v>
      </c>
      <c r="K247" s="72">
        <v>75949.98</v>
      </c>
      <c r="L247" s="72">
        <v>325930.46999999997</v>
      </c>
      <c r="M247" s="72">
        <v>0</v>
      </c>
      <c r="N247" s="72">
        <v>0</v>
      </c>
      <c r="O247" s="72">
        <v>15017206.170000002</v>
      </c>
      <c r="P247" s="72">
        <v>118059991.04000001</v>
      </c>
      <c r="Q247">
        <v>12908</v>
      </c>
      <c r="R247" s="72">
        <v>9146.2651874806324</v>
      </c>
      <c r="S247">
        <v>1477</v>
      </c>
      <c r="U247" s="72">
        <v>13509033.681908894</v>
      </c>
      <c r="V247" s="72">
        <v>118059991.04000001</v>
      </c>
    </row>
    <row r="248" spans="1:23" x14ac:dyDescent="0.35">
      <c r="A248" s="70" t="s">
        <v>164</v>
      </c>
      <c r="C248" s="71"/>
      <c r="D248" s="71"/>
      <c r="E248" s="71"/>
      <c r="F248" s="71"/>
      <c r="G248" s="72"/>
      <c r="H248" s="72"/>
      <c r="I248" s="72"/>
      <c r="J248" s="72"/>
      <c r="K248" s="72"/>
      <c r="L248" s="72"/>
      <c r="M248" s="72"/>
      <c r="N248" s="72"/>
      <c r="O248" s="72"/>
      <c r="P248" s="72"/>
      <c r="Q248">
        <v>6707</v>
      </c>
      <c r="S248">
        <v>885</v>
      </c>
      <c r="T248" s="73">
        <v>0.59918754231550442</v>
      </c>
      <c r="U248" s="72">
        <v>8094444.6909203595</v>
      </c>
      <c r="V248" s="72">
        <v>70740075.877048075</v>
      </c>
      <c r="W248" t="s">
        <v>413</v>
      </c>
    </row>
    <row r="249" spans="1:23" x14ac:dyDescent="0.35">
      <c r="A249" s="70" t="s">
        <v>165</v>
      </c>
      <c r="C249" s="71"/>
      <c r="D249" s="71"/>
      <c r="E249" s="71"/>
      <c r="F249" s="71"/>
      <c r="G249" s="72"/>
      <c r="H249" s="72"/>
      <c r="I249" s="72"/>
      <c r="J249" s="72"/>
      <c r="K249" s="72"/>
      <c r="L249" s="72"/>
      <c r="M249" s="72"/>
      <c r="N249" s="72"/>
      <c r="O249" s="72"/>
      <c r="P249" s="72"/>
      <c r="Q249">
        <v>6201</v>
      </c>
      <c r="S249">
        <v>592</v>
      </c>
      <c r="T249" s="73">
        <v>0.40081245768449558</v>
      </c>
      <c r="U249" s="72">
        <v>5414588.9909885339</v>
      </c>
      <c r="V249" s="72">
        <v>47319915.162951931</v>
      </c>
      <c r="W249" t="s">
        <v>413</v>
      </c>
    </row>
    <row r="250" spans="1:23" x14ac:dyDescent="0.35">
      <c r="A250" s="70">
        <v>4520</v>
      </c>
      <c r="B250" t="s">
        <v>83</v>
      </c>
      <c r="C250" s="69">
        <v>30954195.190000001</v>
      </c>
      <c r="D250" s="69">
        <v>255681.4</v>
      </c>
      <c r="E250" s="69">
        <v>0</v>
      </c>
      <c r="F250" s="71">
        <v>30698513.790000003</v>
      </c>
      <c r="G250" s="72">
        <v>2084130.32</v>
      </c>
      <c r="H250" s="72">
        <v>1438221.06</v>
      </c>
      <c r="I250" s="72">
        <v>44093.58</v>
      </c>
      <c r="J250" s="72">
        <v>750977.32</v>
      </c>
      <c r="K250" s="72">
        <v>16503.8</v>
      </c>
      <c r="L250" s="72">
        <v>0</v>
      </c>
      <c r="M250" s="72">
        <v>0</v>
      </c>
      <c r="N250" s="72">
        <v>0</v>
      </c>
      <c r="O250" s="72">
        <v>4333926.08</v>
      </c>
      <c r="P250" s="72">
        <v>26364587.710000001</v>
      </c>
      <c r="Q250">
        <v>3157</v>
      </c>
      <c r="R250" s="72">
        <v>8351.1522679759273</v>
      </c>
      <c r="S250">
        <v>314</v>
      </c>
      <c r="U250" s="72">
        <v>2622261.8121444411</v>
      </c>
      <c r="V250" s="72">
        <v>26364587.710000001</v>
      </c>
    </row>
    <row r="251" spans="1:23" x14ac:dyDescent="0.35">
      <c r="A251" s="70" t="s">
        <v>164</v>
      </c>
      <c r="C251" s="71"/>
      <c r="D251" s="71"/>
      <c r="E251" s="71"/>
      <c r="F251" s="71"/>
      <c r="G251" s="72"/>
      <c r="H251" s="72"/>
      <c r="I251" s="72"/>
      <c r="J251" s="72"/>
      <c r="K251" s="72"/>
      <c r="L251" s="72"/>
      <c r="M251" s="72"/>
      <c r="N251" s="72"/>
      <c r="O251" s="72"/>
      <c r="P251" s="72"/>
      <c r="Q251">
        <v>1830</v>
      </c>
      <c r="S251">
        <v>187</v>
      </c>
      <c r="T251" s="73">
        <v>0.59554140127388533</v>
      </c>
      <c r="U251" s="72">
        <v>1561665.4741114983</v>
      </c>
      <c r="V251" s="72">
        <v>15701203.508821657</v>
      </c>
      <c r="W251" t="s">
        <v>413</v>
      </c>
    </row>
    <row r="252" spans="1:23" x14ac:dyDescent="0.35">
      <c r="A252" s="70" t="s">
        <v>165</v>
      </c>
      <c r="C252" s="71"/>
      <c r="D252" s="71"/>
      <c r="E252" s="71"/>
      <c r="F252" s="71"/>
      <c r="G252" s="72"/>
      <c r="H252" s="72"/>
      <c r="I252" s="72"/>
      <c r="J252" s="72"/>
      <c r="K252" s="72"/>
      <c r="L252" s="72"/>
      <c r="M252" s="72"/>
      <c r="N252" s="72"/>
      <c r="O252" s="72"/>
      <c r="P252" s="72"/>
      <c r="Q252">
        <v>1327</v>
      </c>
      <c r="S252">
        <v>127</v>
      </c>
      <c r="T252" s="73">
        <v>0.40445859872611467</v>
      </c>
      <c r="U252" s="72">
        <v>1060596.3380329427</v>
      </c>
      <c r="V252" s="72">
        <v>10663384.201178344</v>
      </c>
      <c r="W252" t="s">
        <v>413</v>
      </c>
    </row>
    <row r="253" spans="1:23" x14ac:dyDescent="0.35">
      <c r="A253" s="70">
        <v>4600</v>
      </c>
      <c r="B253" t="s">
        <v>84</v>
      </c>
      <c r="C253" s="69">
        <v>21514501.079999998</v>
      </c>
      <c r="D253" s="69">
        <v>629358.81999999995</v>
      </c>
      <c r="E253" s="69">
        <v>0</v>
      </c>
      <c r="F253" s="71">
        <v>20885142.259999998</v>
      </c>
      <c r="G253" s="72">
        <v>1905845.01</v>
      </c>
      <c r="H253" s="72">
        <v>859978.41999999993</v>
      </c>
      <c r="I253" s="72">
        <v>0</v>
      </c>
      <c r="J253" s="72">
        <v>560945.72</v>
      </c>
      <c r="K253" s="72">
        <v>34853.97</v>
      </c>
      <c r="L253" s="72">
        <v>0</v>
      </c>
      <c r="M253" s="72">
        <v>0</v>
      </c>
      <c r="N253" s="72">
        <v>0</v>
      </c>
      <c r="O253" s="72">
        <v>3361623.1199999996</v>
      </c>
      <c r="P253" s="72">
        <v>17523519.139999997</v>
      </c>
      <c r="Q253">
        <v>1905</v>
      </c>
      <c r="R253" s="72">
        <v>9198.6977112860877</v>
      </c>
      <c r="S253">
        <v>300</v>
      </c>
      <c r="U253" s="72">
        <v>2759609.3133858265</v>
      </c>
      <c r="V253" s="72">
        <v>17523519.139999997</v>
      </c>
    </row>
    <row r="254" spans="1:23" x14ac:dyDescent="0.35">
      <c r="A254" s="70" t="s">
        <v>164</v>
      </c>
      <c r="C254" s="71"/>
      <c r="D254" s="71"/>
      <c r="E254" s="71"/>
      <c r="F254" s="71"/>
      <c r="G254" s="72"/>
      <c r="H254" s="72"/>
      <c r="I254" s="72"/>
      <c r="J254" s="72"/>
      <c r="K254" s="72"/>
      <c r="L254" s="72"/>
      <c r="M254" s="72"/>
      <c r="N254" s="72"/>
      <c r="O254" s="72"/>
      <c r="P254" s="72"/>
      <c r="Q254">
        <v>970</v>
      </c>
      <c r="S254">
        <v>174</v>
      </c>
      <c r="T254" s="73">
        <v>0.57999999999999996</v>
      </c>
      <c r="U254" s="72">
        <v>1600573.4017637793</v>
      </c>
      <c r="V254" s="72">
        <v>10163641.101199998</v>
      </c>
      <c r="W254" t="s">
        <v>413</v>
      </c>
    </row>
    <row r="255" spans="1:23" x14ac:dyDescent="0.35">
      <c r="A255" s="70" t="s">
        <v>165</v>
      </c>
      <c r="C255" s="71"/>
      <c r="D255" s="71"/>
      <c r="E255" s="71"/>
      <c r="F255" s="71"/>
      <c r="G255" s="72"/>
      <c r="H255" s="72"/>
      <c r="I255" s="72"/>
      <c r="J255" s="72"/>
      <c r="K255" s="72"/>
      <c r="L255" s="72"/>
      <c r="M255" s="72"/>
      <c r="N255" s="72"/>
      <c r="O255" s="72"/>
      <c r="P255" s="72"/>
      <c r="Q255">
        <v>935</v>
      </c>
      <c r="S255">
        <v>126</v>
      </c>
      <c r="T255" s="73">
        <v>0.42</v>
      </c>
      <c r="U255" s="72">
        <v>1159035.911622047</v>
      </c>
      <c r="V255" s="72">
        <v>7359878.0387999984</v>
      </c>
      <c r="W255" t="s">
        <v>413</v>
      </c>
    </row>
    <row r="256" spans="1:23" x14ac:dyDescent="0.35">
      <c r="A256" s="70">
        <v>4620</v>
      </c>
      <c r="B256" t="s">
        <v>85</v>
      </c>
      <c r="C256" s="69">
        <v>16824619.280000001</v>
      </c>
      <c r="D256" s="69">
        <v>195929.22</v>
      </c>
      <c r="E256" s="69">
        <v>0</v>
      </c>
      <c r="F256" s="71">
        <v>16628690.060000001</v>
      </c>
      <c r="G256" s="72">
        <v>1759136.5</v>
      </c>
      <c r="H256" s="72">
        <v>962555.27</v>
      </c>
      <c r="I256" s="72">
        <v>0</v>
      </c>
      <c r="J256" s="72">
        <v>446627.89</v>
      </c>
      <c r="K256" s="72">
        <v>32532.23</v>
      </c>
      <c r="L256" s="72">
        <v>29430</v>
      </c>
      <c r="M256" s="72">
        <v>0</v>
      </c>
      <c r="N256" s="72">
        <v>0</v>
      </c>
      <c r="O256" s="72">
        <v>3230281.89</v>
      </c>
      <c r="P256" s="72">
        <v>13398408.17</v>
      </c>
      <c r="Q256">
        <v>1575</v>
      </c>
      <c r="R256" s="72">
        <v>8506.9258222222215</v>
      </c>
      <c r="S256">
        <v>304</v>
      </c>
      <c r="U256" s="72">
        <v>2586105.4499555551</v>
      </c>
      <c r="V256" s="72">
        <v>13398408.17</v>
      </c>
    </row>
    <row r="257" spans="1:23" x14ac:dyDescent="0.35">
      <c r="A257" s="70" t="s">
        <v>164</v>
      </c>
      <c r="C257" s="71"/>
      <c r="D257" s="71"/>
      <c r="E257" s="71"/>
      <c r="F257" s="71"/>
      <c r="G257" s="72"/>
      <c r="H257" s="72"/>
      <c r="I257" s="72"/>
      <c r="J257" s="72"/>
      <c r="K257" s="72"/>
      <c r="L257" s="72"/>
      <c r="M257" s="72"/>
      <c r="N257" s="72"/>
      <c r="O257" s="72"/>
      <c r="P257" s="72"/>
      <c r="Q257">
        <v>845</v>
      </c>
      <c r="S257">
        <v>188</v>
      </c>
      <c r="T257" s="73">
        <v>0.61842105263157898</v>
      </c>
      <c r="U257" s="72">
        <v>1599302.0545777776</v>
      </c>
      <c r="V257" s="72">
        <v>8285857.6840789476</v>
      </c>
      <c r="W257" t="s">
        <v>413</v>
      </c>
    </row>
    <row r="258" spans="1:23" x14ac:dyDescent="0.35">
      <c r="A258" s="70" t="s">
        <v>165</v>
      </c>
      <c r="C258" s="71"/>
      <c r="D258" s="71"/>
      <c r="E258" s="71"/>
      <c r="F258" s="71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>
        <v>730</v>
      </c>
      <c r="S258">
        <v>116</v>
      </c>
      <c r="T258" s="73">
        <v>0.38157894736842107</v>
      </c>
      <c r="U258" s="72">
        <v>986803.39537777775</v>
      </c>
      <c r="V258" s="72">
        <v>5112550.4859210532</v>
      </c>
      <c r="W258" t="s">
        <v>413</v>
      </c>
    </row>
    <row r="259" spans="1:23" x14ac:dyDescent="0.35">
      <c r="A259" s="70">
        <v>4700</v>
      </c>
      <c r="B259" t="s">
        <v>86</v>
      </c>
      <c r="C259" s="69">
        <v>32345846.890000001</v>
      </c>
      <c r="D259" s="69">
        <v>1212278.6000000001</v>
      </c>
      <c r="E259" s="69">
        <v>0</v>
      </c>
      <c r="F259" s="71">
        <v>31133568.289999999</v>
      </c>
      <c r="G259" s="72">
        <v>2016199.67</v>
      </c>
      <c r="H259" s="72">
        <v>1348856.67</v>
      </c>
      <c r="I259" s="72">
        <v>25044.44</v>
      </c>
      <c r="J259" s="72">
        <v>712022.13</v>
      </c>
      <c r="K259" s="72">
        <v>19669.25</v>
      </c>
      <c r="L259" s="72">
        <v>4613684.6399999997</v>
      </c>
      <c r="M259" s="72">
        <v>0</v>
      </c>
      <c r="N259" s="72">
        <v>0</v>
      </c>
      <c r="O259" s="72">
        <v>8735476.7999999989</v>
      </c>
      <c r="P259" s="72">
        <v>22398091.490000002</v>
      </c>
      <c r="Q259">
        <v>2740</v>
      </c>
      <c r="R259" s="72">
        <v>8174.4859452554756</v>
      </c>
      <c r="S259">
        <v>317</v>
      </c>
      <c r="U259" s="72">
        <v>2591312.0446459856</v>
      </c>
      <c r="V259" s="72">
        <v>22398091.490000002</v>
      </c>
    </row>
    <row r="260" spans="1:23" x14ac:dyDescent="0.35">
      <c r="A260" s="70" t="s">
        <v>164</v>
      </c>
      <c r="C260" s="71"/>
      <c r="D260" s="71"/>
      <c r="E260" s="71"/>
      <c r="F260" s="71"/>
      <c r="G260" s="72"/>
      <c r="H260" s="72"/>
      <c r="I260" s="72"/>
      <c r="J260" s="72"/>
      <c r="K260" s="72"/>
      <c r="L260" s="72"/>
      <c r="M260" s="72"/>
      <c r="N260" s="72"/>
      <c r="O260" s="72"/>
      <c r="P260" s="72"/>
      <c r="Q260">
        <v>1490</v>
      </c>
      <c r="S260">
        <v>185</v>
      </c>
      <c r="T260" s="73">
        <v>0.58359621451104104</v>
      </c>
      <c r="U260" s="72">
        <v>1512279.899872263</v>
      </c>
      <c r="V260" s="72">
        <v>13071441.405835964</v>
      </c>
      <c r="W260" t="s">
        <v>413</v>
      </c>
    </row>
    <row r="261" spans="1:23" x14ac:dyDescent="0.35">
      <c r="A261" s="70" t="s">
        <v>165</v>
      </c>
      <c r="C261" s="71"/>
      <c r="D261" s="71"/>
      <c r="E261" s="71"/>
      <c r="F261" s="71"/>
      <c r="G261" s="72"/>
      <c r="H261" s="72"/>
      <c r="I261" s="72"/>
      <c r="J261" s="72"/>
      <c r="K261" s="72"/>
      <c r="L261" s="72"/>
      <c r="M261" s="72"/>
      <c r="N261" s="72"/>
      <c r="O261" s="72"/>
      <c r="P261" s="72"/>
      <c r="Q261">
        <v>1250</v>
      </c>
      <c r="S261">
        <v>132</v>
      </c>
      <c r="T261" s="73">
        <v>0.41640378548895901</v>
      </c>
      <c r="U261" s="72">
        <v>1079032.1447737229</v>
      </c>
      <c r="V261" s="72">
        <v>9326650.0841640383</v>
      </c>
      <c r="W261" t="s">
        <v>413</v>
      </c>
    </row>
    <row r="262" spans="1:23" x14ac:dyDescent="0.35">
      <c r="A262" s="70">
        <v>4720</v>
      </c>
      <c r="B262" t="s">
        <v>87</v>
      </c>
      <c r="C262" s="69">
        <v>14238555.57</v>
      </c>
      <c r="D262" s="69">
        <v>845226.86</v>
      </c>
      <c r="E262" s="69">
        <v>0</v>
      </c>
      <c r="F262" s="71">
        <v>13393328.710000001</v>
      </c>
      <c r="G262" s="72">
        <v>1240193.8500000001</v>
      </c>
      <c r="H262" s="72">
        <v>801488.03</v>
      </c>
      <c r="I262" s="72">
        <v>0</v>
      </c>
      <c r="J262" s="72">
        <v>392589.58</v>
      </c>
      <c r="K262" s="72">
        <v>36343.93</v>
      </c>
      <c r="L262" s="72">
        <v>0</v>
      </c>
      <c r="M262" s="72">
        <v>0</v>
      </c>
      <c r="N262" s="72">
        <v>0</v>
      </c>
      <c r="O262" s="72">
        <v>2470615.39</v>
      </c>
      <c r="P262" s="72">
        <v>10922713.32</v>
      </c>
      <c r="Q262">
        <v>1119</v>
      </c>
      <c r="R262" s="72">
        <v>9761.1379088471858</v>
      </c>
      <c r="S262">
        <v>190</v>
      </c>
      <c r="U262" s="72">
        <v>1854616.2026809654</v>
      </c>
      <c r="V262" s="72">
        <v>10922713.32</v>
      </c>
    </row>
    <row r="263" spans="1:23" x14ac:dyDescent="0.35">
      <c r="A263" s="70" t="s">
        <v>164</v>
      </c>
      <c r="C263" s="71"/>
      <c r="D263" s="71"/>
      <c r="E263" s="71"/>
      <c r="F263" s="71"/>
      <c r="G263" s="72"/>
      <c r="H263" s="72"/>
      <c r="I263" s="72"/>
      <c r="J263" s="72"/>
      <c r="K263" s="72"/>
      <c r="L263" s="72"/>
      <c r="M263" s="72"/>
      <c r="N263" s="72"/>
      <c r="O263" s="72"/>
      <c r="P263" s="72"/>
      <c r="Q263">
        <v>604</v>
      </c>
      <c r="S263">
        <v>129</v>
      </c>
      <c r="T263" s="73">
        <v>0.67894736842105263</v>
      </c>
      <c r="U263" s="72">
        <v>1259186.7902412869</v>
      </c>
      <c r="V263" s="72">
        <v>7415947.4646315789</v>
      </c>
      <c r="W263" t="s">
        <v>413</v>
      </c>
    </row>
    <row r="264" spans="1:23" x14ac:dyDescent="0.35">
      <c r="A264" s="70" t="s">
        <v>165</v>
      </c>
      <c r="C264" s="71"/>
      <c r="D264" s="71"/>
      <c r="E264" s="71"/>
      <c r="F264" s="71"/>
      <c r="G264" s="72"/>
      <c r="H264" s="72"/>
      <c r="I264" s="72"/>
      <c r="J264" s="72"/>
      <c r="K264" s="72"/>
      <c r="L264" s="72"/>
      <c r="M264" s="72"/>
      <c r="N264" s="72"/>
      <c r="O264" s="72"/>
      <c r="P264" s="72"/>
      <c r="Q264">
        <v>515</v>
      </c>
      <c r="S264">
        <v>61</v>
      </c>
      <c r="T264" s="73">
        <v>0.32105263157894737</v>
      </c>
      <c r="U264" s="72">
        <v>595429.41243967833</v>
      </c>
      <c r="V264" s="72">
        <v>3506765.8553684209</v>
      </c>
      <c r="W264" t="s">
        <v>413</v>
      </c>
    </row>
    <row r="265" spans="1:23" x14ac:dyDescent="0.35">
      <c r="A265" s="70">
        <v>4800</v>
      </c>
      <c r="B265" t="s">
        <v>88</v>
      </c>
      <c r="C265" s="69">
        <v>19895685.039999999</v>
      </c>
      <c r="D265" s="69">
        <v>418863.37</v>
      </c>
      <c r="E265" s="69">
        <v>0</v>
      </c>
      <c r="F265" s="71">
        <v>19476821.669999998</v>
      </c>
      <c r="G265" s="72">
        <v>2141616.4900000002</v>
      </c>
      <c r="H265" s="72">
        <v>327721.31</v>
      </c>
      <c r="I265" s="72">
        <v>0</v>
      </c>
      <c r="J265" s="72">
        <v>476972.49000000005</v>
      </c>
      <c r="K265" s="72">
        <v>16403.830000000002</v>
      </c>
      <c r="L265" s="72">
        <v>0</v>
      </c>
      <c r="M265" s="72">
        <v>0</v>
      </c>
      <c r="N265" s="72">
        <v>0</v>
      </c>
      <c r="O265" s="72">
        <v>2962714.1200000006</v>
      </c>
      <c r="P265" s="72">
        <v>16514107.549999997</v>
      </c>
      <c r="Q265">
        <v>2095</v>
      </c>
      <c r="R265" s="72">
        <v>7882.6289021479697</v>
      </c>
      <c r="S265">
        <v>383</v>
      </c>
      <c r="U265" s="72">
        <v>3019046.8695226726</v>
      </c>
      <c r="V265" s="72">
        <v>16514107.549999997</v>
      </c>
    </row>
    <row r="266" spans="1:23" x14ac:dyDescent="0.35">
      <c r="A266" s="70" t="s">
        <v>164</v>
      </c>
      <c r="C266" s="71"/>
      <c r="D266" s="71"/>
      <c r="E266" s="71"/>
      <c r="F266" s="71"/>
      <c r="G266" s="72"/>
      <c r="H266" s="72"/>
      <c r="I266" s="72"/>
      <c r="J266" s="72"/>
      <c r="K266" s="72"/>
      <c r="L266" s="72"/>
      <c r="M266" s="72"/>
      <c r="N266" s="72"/>
      <c r="O266" s="72"/>
      <c r="P266" s="72"/>
      <c r="Q266">
        <v>1086</v>
      </c>
      <c r="S266">
        <v>241</v>
      </c>
      <c r="T266" s="73">
        <v>0.62924281984334207</v>
      </c>
      <c r="U266" s="72">
        <v>1899713.5654176606</v>
      </c>
      <c r="V266" s="72">
        <v>10391383.601958223</v>
      </c>
      <c r="W266" t="s">
        <v>413</v>
      </c>
    </row>
    <row r="267" spans="1:23" x14ac:dyDescent="0.35">
      <c r="A267" s="70" t="s">
        <v>165</v>
      </c>
      <c r="C267" s="71"/>
      <c r="D267" s="71"/>
      <c r="E267" s="71"/>
      <c r="F267" s="71"/>
      <c r="G267" s="72"/>
      <c r="H267" s="72"/>
      <c r="I267" s="72"/>
      <c r="J267" s="72"/>
      <c r="K267" s="72"/>
      <c r="L267" s="72"/>
      <c r="M267" s="72"/>
      <c r="N267" s="72"/>
      <c r="O267" s="72"/>
      <c r="P267" s="72"/>
      <c r="Q267">
        <v>1009</v>
      </c>
      <c r="S267">
        <v>142</v>
      </c>
      <c r="T267" s="73">
        <v>0.37075718015665798</v>
      </c>
      <c r="U267" s="72">
        <v>1119333.3041050117</v>
      </c>
      <c r="V267" s="72">
        <v>6122723.9480417743</v>
      </c>
      <c r="W267" t="s">
        <v>413</v>
      </c>
    </row>
    <row r="268" spans="1:23" x14ac:dyDescent="0.35">
      <c r="A268" s="70">
        <v>4820</v>
      </c>
      <c r="B268" t="s">
        <v>89</v>
      </c>
      <c r="C268" s="69">
        <v>13681245.65</v>
      </c>
      <c r="D268" s="69">
        <v>109608.26</v>
      </c>
      <c r="E268" s="69">
        <v>0</v>
      </c>
      <c r="F268" s="71">
        <v>13571637.390000001</v>
      </c>
      <c r="G268" s="72">
        <v>1146141.42</v>
      </c>
      <c r="H268" s="72">
        <v>828737.83000000007</v>
      </c>
      <c r="I268" s="72">
        <v>0</v>
      </c>
      <c r="J268" s="72">
        <v>292744.40000000002</v>
      </c>
      <c r="K268" s="72">
        <v>31738.7</v>
      </c>
      <c r="L268" s="72">
        <v>29773.74</v>
      </c>
      <c r="M268" s="72">
        <v>0</v>
      </c>
      <c r="N268" s="72">
        <v>7555.44</v>
      </c>
      <c r="O268" s="72">
        <v>2336691.5300000003</v>
      </c>
      <c r="P268" s="72">
        <v>11234945.859999999</v>
      </c>
      <c r="Q268">
        <v>1081</v>
      </c>
      <c r="R268" s="72">
        <v>10393.10440333025</v>
      </c>
      <c r="S268">
        <v>169</v>
      </c>
      <c r="U268" s="72">
        <v>1756434.6441628123</v>
      </c>
      <c r="V268" s="72">
        <v>11242501.299999999</v>
      </c>
    </row>
    <row r="269" spans="1:23" x14ac:dyDescent="0.35">
      <c r="A269" s="70" t="s">
        <v>164</v>
      </c>
      <c r="C269" s="71"/>
      <c r="D269" s="71"/>
      <c r="E269" s="71"/>
      <c r="F269" s="71"/>
      <c r="G269" s="72"/>
      <c r="H269" s="72"/>
      <c r="I269" s="72"/>
      <c r="J269" s="72"/>
      <c r="K269" s="72"/>
      <c r="L269" s="72"/>
      <c r="M269" s="72"/>
      <c r="N269" s="72"/>
      <c r="O269" s="72"/>
      <c r="P269" s="72"/>
      <c r="Q269">
        <v>544</v>
      </c>
      <c r="S269">
        <v>105</v>
      </c>
      <c r="T269" s="73">
        <v>0.62130177514792895</v>
      </c>
      <c r="U269" s="72">
        <v>1091275.9623496763</v>
      </c>
      <c r="V269" s="72">
        <v>6984986.0147928977</v>
      </c>
      <c r="W269" t="s">
        <v>413</v>
      </c>
    </row>
    <row r="270" spans="1:23" x14ac:dyDescent="0.35">
      <c r="A270" s="70" t="s">
        <v>165</v>
      </c>
      <c r="C270" s="71"/>
      <c r="D270" s="71"/>
      <c r="E270" s="71"/>
      <c r="F270" s="71"/>
      <c r="G270" s="72"/>
      <c r="H270" s="72"/>
      <c r="I270" s="72"/>
      <c r="J270" s="72"/>
      <c r="K270" s="72"/>
      <c r="L270" s="72"/>
      <c r="M270" s="72"/>
      <c r="N270" s="72"/>
      <c r="O270" s="72"/>
      <c r="P270" s="72"/>
      <c r="Q270">
        <v>537</v>
      </c>
      <c r="S270">
        <v>64</v>
      </c>
      <c r="T270" s="73">
        <v>0.378698224852071</v>
      </c>
      <c r="U270" s="72">
        <v>665158.68181313598</v>
      </c>
      <c r="V270" s="72">
        <v>4257515.2852071002</v>
      </c>
      <c r="W270" t="s">
        <v>413</v>
      </c>
    </row>
    <row r="271" spans="1:23" x14ac:dyDescent="0.35">
      <c r="A271" s="70">
        <v>4821</v>
      </c>
      <c r="B271" t="s">
        <v>90</v>
      </c>
      <c r="C271" s="69">
        <v>15418240.9</v>
      </c>
      <c r="D271" s="69">
        <v>557484.69999999995</v>
      </c>
      <c r="E271" s="69">
        <v>0</v>
      </c>
      <c r="F271" s="71">
        <v>14860756.200000001</v>
      </c>
      <c r="G271" s="72">
        <v>1235120.04</v>
      </c>
      <c r="H271" s="72">
        <v>580232.4</v>
      </c>
      <c r="I271" s="72">
        <v>0</v>
      </c>
      <c r="J271" s="72">
        <v>392382.59</v>
      </c>
      <c r="K271" s="72">
        <v>35987.68</v>
      </c>
      <c r="L271" s="72">
        <v>301984.47000000003</v>
      </c>
      <c r="M271" s="72">
        <v>0</v>
      </c>
      <c r="N271" s="72">
        <v>0</v>
      </c>
      <c r="O271" s="72">
        <v>2545707.1800000002</v>
      </c>
      <c r="P271" s="72">
        <v>12315049.020000001</v>
      </c>
      <c r="Q271">
        <v>1549</v>
      </c>
      <c r="R271" s="72">
        <v>7950.3221562298268</v>
      </c>
      <c r="S271">
        <v>243</v>
      </c>
      <c r="U271" s="72">
        <v>1931928.2839638479</v>
      </c>
      <c r="V271" s="72">
        <v>12315049.020000001</v>
      </c>
    </row>
    <row r="272" spans="1:23" x14ac:dyDescent="0.35">
      <c r="A272" s="70" t="s">
        <v>164</v>
      </c>
      <c r="C272" s="71"/>
      <c r="D272" s="71"/>
      <c r="E272" s="71"/>
      <c r="F272" s="71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>
        <v>815</v>
      </c>
      <c r="S272">
        <v>157</v>
      </c>
      <c r="T272" s="73">
        <v>0.64609053497942381</v>
      </c>
      <c r="U272" s="72">
        <v>1248200.5785280827</v>
      </c>
      <c r="V272" s="72">
        <v>7956636.6096296301</v>
      </c>
      <c r="W272" t="s">
        <v>413</v>
      </c>
    </row>
    <row r="273" spans="1:23" x14ac:dyDescent="0.35">
      <c r="A273" s="70" t="s">
        <v>165</v>
      </c>
      <c r="C273" s="71"/>
      <c r="D273" s="71"/>
      <c r="E273" s="71"/>
      <c r="F273" s="71"/>
      <c r="G273" s="72"/>
      <c r="H273" s="72"/>
      <c r="I273" s="72"/>
      <c r="J273" s="72"/>
      <c r="K273" s="72"/>
      <c r="L273" s="72"/>
      <c r="M273" s="72"/>
      <c r="N273" s="72"/>
      <c r="O273" s="72"/>
      <c r="P273" s="72"/>
      <c r="Q273">
        <v>734</v>
      </c>
      <c r="S273">
        <v>86</v>
      </c>
      <c r="T273" s="73">
        <v>0.35390946502057613</v>
      </c>
      <c r="U273" s="72">
        <v>683727.70543576509</v>
      </c>
      <c r="V273" s="72">
        <v>4358412.4103703713</v>
      </c>
      <c r="W273" t="s">
        <v>413</v>
      </c>
    </row>
    <row r="274" spans="1:23" x14ac:dyDescent="0.35">
      <c r="A274" s="70">
        <v>4911</v>
      </c>
      <c r="B274" t="s">
        <v>240</v>
      </c>
      <c r="C274" s="69">
        <v>12849010.83</v>
      </c>
      <c r="D274" s="69">
        <v>346733.62</v>
      </c>
      <c r="E274" s="69">
        <v>0</v>
      </c>
      <c r="F274" s="71">
        <v>12502277.210000001</v>
      </c>
      <c r="G274" s="72">
        <v>1198165.81</v>
      </c>
      <c r="H274" s="72">
        <v>823325.37</v>
      </c>
      <c r="I274" s="72">
        <v>0</v>
      </c>
      <c r="J274" s="72">
        <v>391676.36</v>
      </c>
      <c r="K274" s="72">
        <v>22897.35</v>
      </c>
      <c r="L274" s="72">
        <v>28705.17</v>
      </c>
      <c r="M274" s="72">
        <v>0</v>
      </c>
      <c r="N274" s="72">
        <v>0</v>
      </c>
      <c r="O274" s="72">
        <v>2464770.06</v>
      </c>
      <c r="P274" s="72">
        <v>10037507.15</v>
      </c>
      <c r="Q274">
        <v>1167</v>
      </c>
      <c r="R274" s="72">
        <v>8601.1200942587839</v>
      </c>
      <c r="S274">
        <v>215</v>
      </c>
      <c r="U274" s="72">
        <v>1849240.8202656386</v>
      </c>
      <c r="V274" s="72">
        <v>10037507.15</v>
      </c>
    </row>
    <row r="275" spans="1:23" x14ac:dyDescent="0.35">
      <c r="A275" s="70" t="s">
        <v>164</v>
      </c>
      <c r="C275" s="71"/>
      <c r="D275" s="71"/>
      <c r="E275" s="71"/>
      <c r="F275" s="71"/>
      <c r="G275" s="72"/>
      <c r="H275" s="72"/>
      <c r="I275" s="72"/>
      <c r="J275" s="72"/>
      <c r="K275" s="72"/>
      <c r="L275" s="72"/>
      <c r="M275" s="72"/>
      <c r="N275" s="72"/>
      <c r="O275" s="72"/>
      <c r="P275" s="72"/>
      <c r="Q275">
        <v>641</v>
      </c>
      <c r="S275">
        <v>139</v>
      </c>
      <c r="T275" s="73">
        <v>0.64651162790697669</v>
      </c>
      <c r="U275" s="72">
        <v>1195555.6931019709</v>
      </c>
      <c r="V275" s="72">
        <v>6489365.0876744185</v>
      </c>
      <c r="W275" t="s">
        <v>413</v>
      </c>
    </row>
    <row r="276" spans="1:23" x14ac:dyDescent="0.35">
      <c r="A276" s="70" t="s">
        <v>165</v>
      </c>
      <c r="C276" s="71"/>
      <c r="D276" s="71"/>
      <c r="E276" s="71"/>
      <c r="F276" s="71"/>
      <c r="G276" s="72"/>
      <c r="H276" s="72"/>
      <c r="I276" s="72"/>
      <c r="J276" s="72"/>
      <c r="K276" s="72"/>
      <c r="L276" s="72"/>
      <c r="M276" s="72"/>
      <c r="N276" s="72"/>
      <c r="O276" s="72"/>
      <c r="P276" s="72"/>
      <c r="Q276">
        <v>526</v>
      </c>
      <c r="S276">
        <v>76</v>
      </c>
      <c r="T276" s="73">
        <v>0.35348837209302325</v>
      </c>
      <c r="U276" s="72">
        <v>653685.12716366758</v>
      </c>
      <c r="V276" s="72">
        <v>3548142.0623255814</v>
      </c>
      <c r="W276" t="s">
        <v>413</v>
      </c>
    </row>
    <row r="277" spans="1:23" x14ac:dyDescent="0.35">
      <c r="A277" s="70">
        <v>5000</v>
      </c>
      <c r="B277" t="s">
        <v>91</v>
      </c>
      <c r="C277" s="69">
        <v>26086122.559999999</v>
      </c>
      <c r="D277" s="69">
        <v>1100212.83</v>
      </c>
      <c r="E277" s="69">
        <v>0</v>
      </c>
      <c r="F277" s="71">
        <v>24985909.729999997</v>
      </c>
      <c r="G277" s="72">
        <v>2378618.54</v>
      </c>
      <c r="H277" s="72">
        <v>1352950.49</v>
      </c>
      <c r="I277" s="72">
        <v>0</v>
      </c>
      <c r="J277" s="72">
        <v>667623.26</v>
      </c>
      <c r="K277" s="72">
        <v>29846.99</v>
      </c>
      <c r="L277" s="72">
        <v>13340</v>
      </c>
      <c r="M277" s="72">
        <v>0</v>
      </c>
      <c r="N277" s="72">
        <v>38919.089999999997</v>
      </c>
      <c r="O277" s="72">
        <v>4481298.37</v>
      </c>
      <c r="P277" s="72">
        <v>20504611.359999996</v>
      </c>
      <c r="Q277">
        <v>2914</v>
      </c>
      <c r="R277" s="72">
        <v>7036.5859162662991</v>
      </c>
      <c r="S277">
        <v>461</v>
      </c>
      <c r="U277" s="72">
        <v>3243866.1073987638</v>
      </c>
      <c r="V277" s="72">
        <v>20543530.449999996</v>
      </c>
    </row>
    <row r="278" spans="1:23" x14ac:dyDescent="0.35">
      <c r="A278" s="70" t="s">
        <v>164</v>
      </c>
      <c r="C278" s="71"/>
      <c r="D278" s="71"/>
      <c r="E278" s="71"/>
      <c r="F278" s="71"/>
      <c r="G278" s="72"/>
      <c r="H278" s="72"/>
      <c r="I278" s="72"/>
      <c r="J278" s="72"/>
      <c r="K278" s="72"/>
      <c r="L278" s="72"/>
      <c r="M278" s="72"/>
      <c r="N278" s="72"/>
      <c r="O278" s="72"/>
      <c r="P278" s="72"/>
      <c r="Q278">
        <v>1434</v>
      </c>
      <c r="S278">
        <v>312</v>
      </c>
      <c r="T278" s="73">
        <v>0.67678958785249455</v>
      </c>
      <c r="U278" s="72">
        <v>2195414.8058750853</v>
      </c>
      <c r="V278" s="72">
        <v>13903647.506290669</v>
      </c>
      <c r="W278" t="s">
        <v>413</v>
      </c>
    </row>
    <row r="279" spans="1:23" x14ac:dyDescent="0.35">
      <c r="A279" s="70" t="s">
        <v>165</v>
      </c>
      <c r="C279" s="71"/>
      <c r="D279" s="71"/>
      <c r="E279" s="71"/>
      <c r="F279" s="71"/>
      <c r="G279" s="72"/>
      <c r="H279" s="72"/>
      <c r="I279" s="72"/>
      <c r="J279" s="72"/>
      <c r="K279" s="72"/>
      <c r="L279" s="72"/>
      <c r="M279" s="72"/>
      <c r="N279" s="72"/>
      <c r="O279" s="72"/>
      <c r="P279" s="72"/>
      <c r="Q279">
        <v>1480</v>
      </c>
      <c r="S279">
        <v>149</v>
      </c>
      <c r="T279" s="73">
        <v>0.3232104121475054</v>
      </c>
      <c r="U279" s="72">
        <v>1048451.3015236786</v>
      </c>
      <c r="V279" s="72">
        <v>6639882.943709326</v>
      </c>
      <c r="W279" t="s">
        <v>413</v>
      </c>
    </row>
    <row r="280" spans="1:23" x14ac:dyDescent="0.35">
      <c r="A280" s="70">
        <v>5020</v>
      </c>
      <c r="B280" t="s">
        <v>92</v>
      </c>
      <c r="C280" s="69">
        <v>9761949.0600000005</v>
      </c>
      <c r="D280" s="69">
        <v>108642.59</v>
      </c>
      <c r="E280" s="69">
        <v>0</v>
      </c>
      <c r="F280" s="71">
        <v>9653306.4700000007</v>
      </c>
      <c r="G280" s="72">
        <v>816837.35</v>
      </c>
      <c r="H280" s="72">
        <v>570449.57999999996</v>
      </c>
      <c r="I280" s="72">
        <v>0</v>
      </c>
      <c r="J280" s="72">
        <v>219887.14</v>
      </c>
      <c r="K280" s="72">
        <v>19047.830000000002</v>
      </c>
      <c r="L280" s="72">
        <v>325973.43</v>
      </c>
      <c r="M280" s="72">
        <v>0</v>
      </c>
      <c r="N280" s="72">
        <v>0</v>
      </c>
      <c r="O280" s="72">
        <v>1952195.3299999998</v>
      </c>
      <c r="P280" s="72">
        <v>7701111.1400000006</v>
      </c>
      <c r="Q280">
        <v>839</v>
      </c>
      <c r="R280" s="72">
        <v>9178.9167342073906</v>
      </c>
      <c r="S280">
        <v>157</v>
      </c>
      <c r="U280" s="72">
        <v>1441089.9272705603</v>
      </c>
      <c r="V280" s="72">
        <v>7701111.1400000006</v>
      </c>
    </row>
    <row r="281" spans="1:23" x14ac:dyDescent="0.35">
      <c r="A281" s="70" t="s">
        <v>164</v>
      </c>
      <c r="C281" s="71"/>
      <c r="D281" s="71"/>
      <c r="E281" s="71"/>
      <c r="F281" s="71"/>
      <c r="G281" s="72"/>
      <c r="H281" s="72"/>
      <c r="I281" s="72"/>
      <c r="J281" s="72"/>
      <c r="K281" s="72"/>
      <c r="L281" s="72"/>
      <c r="M281" s="72"/>
      <c r="N281" s="72"/>
      <c r="O281" s="72"/>
      <c r="P281" s="72"/>
      <c r="Q281">
        <v>444</v>
      </c>
      <c r="S281">
        <v>92</v>
      </c>
      <c r="T281" s="73">
        <v>0.5859872611464968</v>
      </c>
      <c r="U281" s="72">
        <v>844460.33954707999</v>
      </c>
      <c r="V281" s="72">
        <v>4512753.0247133756</v>
      </c>
      <c r="W281" t="s">
        <v>413</v>
      </c>
    </row>
    <row r="282" spans="1:23" x14ac:dyDescent="0.35">
      <c r="A282" s="70" t="s">
        <v>165</v>
      </c>
      <c r="C282" s="71"/>
      <c r="D282" s="71"/>
      <c r="E282" s="71"/>
      <c r="F282" s="71"/>
      <c r="G282" s="72"/>
      <c r="H282" s="72"/>
      <c r="I282" s="72"/>
      <c r="J282" s="72"/>
      <c r="K282" s="72"/>
      <c r="L282" s="72"/>
      <c r="M282" s="72"/>
      <c r="N282" s="72"/>
      <c r="O282" s="72"/>
      <c r="P282" s="72"/>
      <c r="Q282">
        <v>395</v>
      </c>
      <c r="S282">
        <v>65</v>
      </c>
      <c r="T282" s="73">
        <v>0.4140127388535032</v>
      </c>
      <c r="U282" s="72">
        <v>596629.58772348042</v>
      </c>
      <c r="V282" s="72">
        <v>3188358.1152866245</v>
      </c>
      <c r="W282" t="s">
        <v>413</v>
      </c>
    </row>
    <row r="283" spans="1:23" x14ac:dyDescent="0.35">
      <c r="A283" s="70">
        <v>5100</v>
      </c>
      <c r="B283" t="s">
        <v>93</v>
      </c>
      <c r="C283" s="69">
        <v>17276950.41</v>
      </c>
      <c r="D283" s="69">
        <v>726887.35</v>
      </c>
      <c r="E283" s="69">
        <v>0</v>
      </c>
      <c r="F283" s="71">
        <v>16550063.060000001</v>
      </c>
      <c r="G283" s="72">
        <v>1180784.67</v>
      </c>
      <c r="H283" s="72">
        <v>810461.75</v>
      </c>
      <c r="I283" s="72">
        <v>0</v>
      </c>
      <c r="J283" s="72">
        <v>352381.28</v>
      </c>
      <c r="K283" s="72">
        <v>22677.19</v>
      </c>
      <c r="L283" s="72">
        <v>0</v>
      </c>
      <c r="M283" s="72">
        <v>0</v>
      </c>
      <c r="N283" s="72">
        <v>0</v>
      </c>
      <c r="O283" s="72">
        <v>2366304.89</v>
      </c>
      <c r="P283" s="72">
        <v>14183758.17</v>
      </c>
      <c r="Q283">
        <v>1580</v>
      </c>
      <c r="R283" s="72">
        <v>8977.0621329113928</v>
      </c>
      <c r="S283">
        <v>198</v>
      </c>
      <c r="U283" s="72">
        <v>1777458.3023164559</v>
      </c>
      <c r="V283" s="72">
        <v>14183758.17</v>
      </c>
    </row>
    <row r="284" spans="1:23" x14ac:dyDescent="0.35">
      <c r="A284" s="70" t="s">
        <v>164</v>
      </c>
      <c r="C284" s="71"/>
      <c r="D284" s="71"/>
      <c r="E284" s="71"/>
      <c r="F284" s="71"/>
      <c r="G284" s="72"/>
      <c r="H284" s="72"/>
      <c r="I284" s="72"/>
      <c r="J284" s="72"/>
      <c r="K284" s="72"/>
      <c r="L284" s="72"/>
      <c r="M284" s="72"/>
      <c r="N284" s="72"/>
      <c r="O284" s="72"/>
      <c r="P284" s="72"/>
      <c r="Q284">
        <v>792</v>
      </c>
      <c r="S284">
        <v>125</v>
      </c>
      <c r="T284" s="73">
        <v>0.63131313131313127</v>
      </c>
      <c r="U284" s="72">
        <v>1122132.7666139242</v>
      </c>
      <c r="V284" s="72">
        <v>8954392.7840909082</v>
      </c>
      <c r="W284" t="s">
        <v>413</v>
      </c>
    </row>
    <row r="285" spans="1:23" x14ac:dyDescent="0.35">
      <c r="A285" s="70" t="s">
        <v>165</v>
      </c>
      <c r="C285" s="71"/>
      <c r="D285" s="71"/>
      <c r="E285" s="71"/>
      <c r="F285" s="71"/>
      <c r="G285" s="72"/>
      <c r="H285" s="72"/>
      <c r="I285" s="72"/>
      <c r="J285" s="72"/>
      <c r="K285" s="72"/>
      <c r="L285" s="72"/>
      <c r="M285" s="72"/>
      <c r="N285" s="72"/>
      <c r="O285" s="72"/>
      <c r="P285" s="72"/>
      <c r="Q285">
        <v>788</v>
      </c>
      <c r="S285">
        <v>73</v>
      </c>
      <c r="T285" s="73">
        <v>0.36868686868686867</v>
      </c>
      <c r="U285" s="72">
        <v>655325.53570253169</v>
      </c>
      <c r="V285" s="72">
        <v>5229365.3859090907</v>
      </c>
      <c r="W285" t="s">
        <v>413</v>
      </c>
    </row>
    <row r="286" spans="1:23" x14ac:dyDescent="0.35">
      <c r="A286" s="70">
        <v>5130</v>
      </c>
      <c r="B286" t="s">
        <v>94</v>
      </c>
      <c r="C286" s="69">
        <v>9984947.2899999991</v>
      </c>
      <c r="D286" s="69">
        <v>154200.97</v>
      </c>
      <c r="E286" s="69">
        <v>0</v>
      </c>
      <c r="F286" s="71">
        <v>9830746.3199999984</v>
      </c>
      <c r="G286" s="72">
        <v>981144.35</v>
      </c>
      <c r="H286" s="72">
        <v>441593.35</v>
      </c>
      <c r="I286" s="72">
        <v>0</v>
      </c>
      <c r="J286" s="72">
        <v>211382.27</v>
      </c>
      <c r="K286" s="72">
        <v>9275.0499999999993</v>
      </c>
      <c r="L286" s="72">
        <v>0</v>
      </c>
      <c r="M286" s="72">
        <v>0</v>
      </c>
      <c r="N286" s="72">
        <v>0</v>
      </c>
      <c r="O286" s="72">
        <v>1643395.02</v>
      </c>
      <c r="P286" s="72">
        <v>8187351.2999999989</v>
      </c>
      <c r="Q286">
        <v>892</v>
      </c>
      <c r="R286" s="72">
        <v>9178.6449551569494</v>
      </c>
      <c r="S286">
        <v>140</v>
      </c>
      <c r="U286" s="72">
        <v>1285010.293721973</v>
      </c>
      <c r="V286" s="72">
        <v>8187351.2999999989</v>
      </c>
    </row>
    <row r="287" spans="1:23" x14ac:dyDescent="0.35">
      <c r="A287" s="70" t="s">
        <v>164</v>
      </c>
      <c r="C287" s="71"/>
      <c r="D287" s="71"/>
      <c r="E287" s="71"/>
      <c r="F287" s="71"/>
      <c r="G287" s="72"/>
      <c r="H287" s="72"/>
      <c r="I287" s="72"/>
      <c r="J287" s="72"/>
      <c r="K287" s="72"/>
      <c r="L287" s="72"/>
      <c r="M287" s="72"/>
      <c r="N287" s="72"/>
      <c r="O287" s="72"/>
      <c r="P287" s="72"/>
      <c r="Q287">
        <v>487</v>
      </c>
      <c r="S287">
        <v>67</v>
      </c>
      <c r="T287" s="73">
        <v>0.47857142857142859</v>
      </c>
      <c r="U287" s="72">
        <v>614969.21199551562</v>
      </c>
      <c r="V287" s="72">
        <v>3918232.4078571424</v>
      </c>
      <c r="W287" t="s">
        <v>413</v>
      </c>
    </row>
    <row r="288" spans="1:23" x14ac:dyDescent="0.35">
      <c r="A288" s="70" t="s">
        <v>165</v>
      </c>
      <c r="C288" s="71"/>
      <c r="D288" s="71"/>
      <c r="E288" s="71"/>
      <c r="F288" s="71"/>
      <c r="G288" s="72"/>
      <c r="H288" s="72"/>
      <c r="I288" s="72"/>
      <c r="J288" s="72"/>
      <c r="K288" s="72"/>
      <c r="L288" s="72"/>
      <c r="M288" s="72"/>
      <c r="N288" s="72"/>
      <c r="O288" s="72"/>
      <c r="P288" s="72"/>
      <c r="Q288">
        <v>405</v>
      </c>
      <c r="S288">
        <v>73</v>
      </c>
      <c r="T288" s="73">
        <v>0.52142857142857146</v>
      </c>
      <c r="U288" s="72">
        <v>670041.08172645734</v>
      </c>
      <c r="V288" s="72">
        <v>4269118.8921428565</v>
      </c>
      <c r="W288" t="s">
        <v>413</v>
      </c>
    </row>
    <row r="289" spans="1:23" x14ac:dyDescent="0.35">
      <c r="A289" s="70">
        <v>5131</v>
      </c>
      <c r="B289" t="s">
        <v>95</v>
      </c>
      <c r="C289" s="69">
        <v>9201570.7400000002</v>
      </c>
      <c r="D289" s="69">
        <v>491217.77</v>
      </c>
      <c r="E289" s="69">
        <v>0</v>
      </c>
      <c r="F289" s="71">
        <v>8710352.9700000007</v>
      </c>
      <c r="G289" s="72">
        <v>957552.55</v>
      </c>
      <c r="H289" s="72">
        <v>257277.86</v>
      </c>
      <c r="I289" s="72">
        <v>0</v>
      </c>
      <c r="J289" s="72">
        <v>208726.74</v>
      </c>
      <c r="K289" s="72">
        <v>6452.47</v>
      </c>
      <c r="L289" s="72">
        <v>0</v>
      </c>
      <c r="M289" s="72">
        <v>0</v>
      </c>
      <c r="N289" s="72">
        <v>11218.66</v>
      </c>
      <c r="O289" s="72">
        <v>1441228.28</v>
      </c>
      <c r="P289" s="72">
        <v>7269124.6900000004</v>
      </c>
      <c r="Q289">
        <v>921</v>
      </c>
      <c r="R289" s="72">
        <v>7892.6435287730728</v>
      </c>
      <c r="S289">
        <v>195</v>
      </c>
      <c r="U289" s="72">
        <v>1539065.4881107493</v>
      </c>
      <c r="V289" s="72">
        <v>7280343.3500000006</v>
      </c>
    </row>
    <row r="290" spans="1:23" x14ac:dyDescent="0.35">
      <c r="A290" s="70" t="s">
        <v>164</v>
      </c>
      <c r="C290" s="71"/>
      <c r="D290" s="71"/>
      <c r="E290" s="71"/>
      <c r="F290" s="71"/>
      <c r="G290" s="72"/>
      <c r="H290" s="72"/>
      <c r="I290" s="72"/>
      <c r="J290" s="72"/>
      <c r="K290" s="72"/>
      <c r="L290" s="72"/>
      <c r="M290" s="72"/>
      <c r="N290" s="72"/>
      <c r="O290" s="72"/>
      <c r="P290" s="72"/>
      <c r="Q290">
        <v>461</v>
      </c>
      <c r="S290">
        <v>119</v>
      </c>
      <c r="T290" s="73">
        <v>0.61025641025641031</v>
      </c>
      <c r="U290" s="72">
        <v>939224.57992399565</v>
      </c>
      <c r="V290" s="72">
        <v>4442876.1982051292</v>
      </c>
      <c r="W290" t="s">
        <v>413</v>
      </c>
    </row>
    <row r="291" spans="1:23" x14ac:dyDescent="0.35">
      <c r="A291" s="70" t="s">
        <v>165</v>
      </c>
      <c r="C291" s="71"/>
      <c r="D291" s="71"/>
      <c r="E291" s="71"/>
      <c r="F291" s="71"/>
      <c r="G291" s="72"/>
      <c r="H291" s="72"/>
      <c r="I291" s="72"/>
      <c r="J291" s="72"/>
      <c r="K291" s="72"/>
      <c r="L291" s="72"/>
      <c r="M291" s="72"/>
      <c r="N291" s="72"/>
      <c r="O291" s="72"/>
      <c r="P291" s="72"/>
      <c r="Q291">
        <v>460</v>
      </c>
      <c r="S291">
        <v>76</v>
      </c>
      <c r="T291" s="73">
        <v>0.38974358974358975</v>
      </c>
      <c r="U291" s="72">
        <v>599840.90818675351</v>
      </c>
      <c r="V291" s="72">
        <v>2837467.1517948722</v>
      </c>
      <c r="W291" t="s">
        <v>413</v>
      </c>
    </row>
    <row r="292" spans="1:23" x14ac:dyDescent="0.35">
      <c r="A292" s="70">
        <v>5200</v>
      </c>
      <c r="B292" t="s">
        <v>96</v>
      </c>
      <c r="C292" s="69">
        <v>15425029.99</v>
      </c>
      <c r="D292" s="69">
        <v>404320.06</v>
      </c>
      <c r="E292" s="69">
        <v>0</v>
      </c>
      <c r="F292" s="71">
        <v>15020709.93</v>
      </c>
      <c r="G292" s="72">
        <v>1308048.0900000001</v>
      </c>
      <c r="H292" s="72">
        <v>1187075.52</v>
      </c>
      <c r="I292" s="72">
        <v>0</v>
      </c>
      <c r="J292" s="72">
        <v>429680.68</v>
      </c>
      <c r="K292" s="72">
        <v>12298.32</v>
      </c>
      <c r="L292" s="72">
        <v>0</v>
      </c>
      <c r="M292" s="72">
        <v>0</v>
      </c>
      <c r="N292" s="72">
        <v>0</v>
      </c>
      <c r="O292" s="72">
        <v>2937102.6100000003</v>
      </c>
      <c r="P292" s="72">
        <v>12083607.32</v>
      </c>
      <c r="Q292">
        <v>1393</v>
      </c>
      <c r="R292" s="72">
        <v>8674.5206891600865</v>
      </c>
      <c r="S292">
        <v>166</v>
      </c>
      <c r="U292" s="72">
        <v>1439970.4344005743</v>
      </c>
      <c r="V292" s="72">
        <v>12083607.32</v>
      </c>
    </row>
    <row r="293" spans="1:23" x14ac:dyDescent="0.35">
      <c r="A293" s="70" t="s">
        <v>164</v>
      </c>
      <c r="C293" s="71"/>
      <c r="D293" s="71"/>
      <c r="E293" s="71"/>
      <c r="F293" s="71"/>
      <c r="G293" s="72"/>
      <c r="H293" s="72"/>
      <c r="I293" s="72"/>
      <c r="J293" s="72"/>
      <c r="K293" s="72"/>
      <c r="L293" s="72"/>
      <c r="M293" s="72"/>
      <c r="N293" s="72"/>
      <c r="O293" s="72"/>
      <c r="P293" s="72"/>
      <c r="Q293">
        <v>717</v>
      </c>
      <c r="S293">
        <v>74</v>
      </c>
      <c r="T293" s="73">
        <v>0.44578313253012047</v>
      </c>
      <c r="U293" s="72">
        <v>641914.53099784639</v>
      </c>
      <c r="V293" s="72">
        <v>5386668.3233734937</v>
      </c>
      <c r="W293" t="s">
        <v>413</v>
      </c>
    </row>
    <row r="294" spans="1:23" x14ac:dyDescent="0.35">
      <c r="A294" s="70" t="s">
        <v>165</v>
      </c>
      <c r="C294" s="71"/>
      <c r="D294" s="71"/>
      <c r="E294" s="71"/>
      <c r="F294" s="71"/>
      <c r="G294" s="72"/>
      <c r="H294" s="72"/>
      <c r="I294" s="72"/>
      <c r="J294" s="72"/>
      <c r="K294" s="72"/>
      <c r="L294" s="72"/>
      <c r="M294" s="72"/>
      <c r="N294" s="72"/>
      <c r="O294" s="72"/>
      <c r="P294" s="72"/>
      <c r="Q294">
        <v>676</v>
      </c>
      <c r="S294">
        <v>92</v>
      </c>
      <c r="T294" s="73">
        <v>0.55421686746987953</v>
      </c>
      <c r="U294" s="72">
        <v>798055.90340272791</v>
      </c>
      <c r="V294" s="72">
        <v>6696938.9966265066</v>
      </c>
      <c r="W294" t="s">
        <v>413</v>
      </c>
    </row>
    <row r="295" spans="1:23" x14ac:dyDescent="0.35">
      <c r="A295" s="70">
        <v>5321</v>
      </c>
      <c r="B295" t="s">
        <v>168</v>
      </c>
      <c r="C295" s="69">
        <v>56844955.32</v>
      </c>
      <c r="D295" s="69">
        <v>1740933.17</v>
      </c>
      <c r="E295" s="69">
        <v>0</v>
      </c>
      <c r="F295" s="71">
        <v>55104022.149999999</v>
      </c>
      <c r="G295" s="72">
        <v>4315493.4400000004</v>
      </c>
      <c r="H295" s="72">
        <v>2098893.2800000003</v>
      </c>
      <c r="I295" s="72">
        <v>0</v>
      </c>
      <c r="J295" s="72">
        <v>1225540.78</v>
      </c>
      <c r="K295" s="72">
        <v>48707.89</v>
      </c>
      <c r="L295" s="72">
        <v>70442.98</v>
      </c>
      <c r="M295" s="72">
        <v>0</v>
      </c>
      <c r="N295" s="72">
        <v>0</v>
      </c>
      <c r="O295" s="72">
        <v>7759078.370000001</v>
      </c>
      <c r="P295" s="72">
        <v>47344943.780000001</v>
      </c>
      <c r="Q295">
        <v>4829</v>
      </c>
      <c r="R295" s="72">
        <v>9804.2956678401333</v>
      </c>
      <c r="S295">
        <v>751</v>
      </c>
      <c r="U295" s="72">
        <v>7363026.04654794</v>
      </c>
      <c r="V295" s="72">
        <v>47344943.780000001</v>
      </c>
    </row>
    <row r="296" spans="1:23" x14ac:dyDescent="0.35">
      <c r="A296" s="70" t="s">
        <v>164</v>
      </c>
      <c r="C296" s="71"/>
      <c r="D296" s="71"/>
      <c r="E296" s="71"/>
      <c r="F296" s="71"/>
      <c r="G296" s="72"/>
      <c r="H296" s="72"/>
      <c r="I296" s="72"/>
      <c r="J296" s="72"/>
      <c r="K296" s="72"/>
      <c r="L296" s="72"/>
      <c r="M296" s="72"/>
      <c r="N296" s="72"/>
      <c r="O296" s="72"/>
      <c r="P296" s="72"/>
      <c r="Q296">
        <v>2592</v>
      </c>
      <c r="S296">
        <v>428</v>
      </c>
      <c r="T296" s="73">
        <v>0.56990679094540608</v>
      </c>
      <c r="U296" s="72">
        <v>4196238.545835577</v>
      </c>
      <c r="V296" s="72">
        <v>26982204.977150466</v>
      </c>
      <c r="W296" t="s">
        <v>413</v>
      </c>
    </row>
    <row r="297" spans="1:23" x14ac:dyDescent="0.35">
      <c r="A297" s="70" t="s">
        <v>165</v>
      </c>
      <c r="C297" s="71"/>
      <c r="D297" s="71"/>
      <c r="E297" s="71"/>
      <c r="F297" s="71"/>
      <c r="G297" s="72"/>
      <c r="H297" s="72"/>
      <c r="I297" s="72"/>
      <c r="J297" s="72"/>
      <c r="K297" s="72"/>
      <c r="L297" s="72"/>
      <c r="M297" s="72"/>
      <c r="N297" s="72"/>
      <c r="O297" s="72"/>
      <c r="P297" s="72"/>
      <c r="Q297">
        <v>2237</v>
      </c>
      <c r="S297">
        <v>323</v>
      </c>
      <c r="T297" s="73">
        <v>0.43009320905459386</v>
      </c>
      <c r="U297" s="72">
        <v>3166787.500712363</v>
      </c>
      <c r="V297" s="72">
        <v>20362738.802849535</v>
      </c>
      <c r="W297" t="s">
        <v>413</v>
      </c>
    </row>
    <row r="298" spans="1:23" x14ac:dyDescent="0.35">
      <c r="A298" s="70">
        <v>5411</v>
      </c>
      <c r="B298" t="s">
        <v>98</v>
      </c>
      <c r="C298" s="69">
        <v>15211586.310000001</v>
      </c>
      <c r="D298" s="69">
        <v>401274.29</v>
      </c>
      <c r="E298" s="69">
        <v>0</v>
      </c>
      <c r="F298" s="71">
        <v>14810312.020000001</v>
      </c>
      <c r="G298" s="72">
        <v>1152163.95</v>
      </c>
      <c r="H298" s="72">
        <v>1055715.3400000001</v>
      </c>
      <c r="I298" s="72">
        <v>0</v>
      </c>
      <c r="J298" s="72">
        <v>375764.72</v>
      </c>
      <c r="K298" s="72">
        <v>19243</v>
      </c>
      <c r="L298" s="72">
        <v>0</v>
      </c>
      <c r="M298" s="72">
        <v>14235</v>
      </c>
      <c r="N298" s="72">
        <v>0</v>
      </c>
      <c r="O298" s="72">
        <v>2617122.0099999998</v>
      </c>
      <c r="P298" s="72">
        <v>12193190.010000002</v>
      </c>
      <c r="Q298">
        <v>1348</v>
      </c>
      <c r="R298" s="72">
        <v>9045.3931824925821</v>
      </c>
      <c r="S298">
        <v>216</v>
      </c>
      <c r="U298" s="72">
        <v>1953804.9274183977</v>
      </c>
      <c r="V298" s="72">
        <v>12207425.010000002</v>
      </c>
    </row>
    <row r="299" spans="1:23" x14ac:dyDescent="0.35">
      <c r="A299" s="70" t="s">
        <v>164</v>
      </c>
      <c r="C299" s="71"/>
      <c r="D299" s="71"/>
      <c r="E299" s="71"/>
      <c r="F299" s="71"/>
      <c r="G299" s="72"/>
      <c r="H299" s="72"/>
      <c r="I299" s="72"/>
      <c r="J299" s="72"/>
      <c r="K299" s="72"/>
      <c r="L299" s="72"/>
      <c r="M299" s="72"/>
      <c r="N299" s="72"/>
      <c r="O299" s="72"/>
      <c r="P299" s="72"/>
      <c r="Q299">
        <v>724</v>
      </c>
      <c r="S299">
        <v>113</v>
      </c>
      <c r="T299" s="73">
        <v>0.52314814814814814</v>
      </c>
      <c r="U299" s="72">
        <v>1022129.4296216618</v>
      </c>
      <c r="V299" s="72">
        <v>6386291.7876388896</v>
      </c>
      <c r="W299" t="s">
        <v>413</v>
      </c>
    </row>
    <row r="300" spans="1:23" x14ac:dyDescent="0.35">
      <c r="A300" s="70" t="s">
        <v>165</v>
      </c>
      <c r="C300" s="71"/>
      <c r="D300" s="71"/>
      <c r="E300" s="71"/>
      <c r="F300" s="71"/>
      <c r="G300" s="72"/>
      <c r="H300" s="72"/>
      <c r="I300" s="72"/>
      <c r="J300" s="72"/>
      <c r="K300" s="72"/>
      <c r="L300" s="72"/>
      <c r="M300" s="72"/>
      <c r="N300" s="72"/>
      <c r="O300" s="72"/>
      <c r="P300" s="72"/>
      <c r="Q300">
        <v>624</v>
      </c>
      <c r="S300">
        <v>103</v>
      </c>
      <c r="T300" s="73">
        <v>0.47685185185185186</v>
      </c>
      <c r="U300" s="72">
        <v>931675.49779673596</v>
      </c>
      <c r="V300" s="72">
        <v>5821133.222361112</v>
      </c>
      <c r="W300" t="s">
        <v>413</v>
      </c>
    </row>
    <row r="301" spans="1:23" x14ac:dyDescent="0.35">
      <c r="A301" s="70">
        <v>5412</v>
      </c>
      <c r="B301" t="s">
        <v>99</v>
      </c>
      <c r="C301" s="69">
        <v>42483097.310000002</v>
      </c>
      <c r="D301" s="69">
        <v>1603591.92</v>
      </c>
      <c r="E301" s="69">
        <v>0</v>
      </c>
      <c r="F301" s="71">
        <v>40879505.390000001</v>
      </c>
      <c r="G301" s="72">
        <v>3149599.39</v>
      </c>
      <c r="H301" s="72">
        <v>1521089.18</v>
      </c>
      <c r="I301" s="72">
        <v>0</v>
      </c>
      <c r="J301" s="72">
        <v>1060024.72</v>
      </c>
      <c r="K301" s="72">
        <v>58766.18</v>
      </c>
      <c r="L301" s="72">
        <v>294448.41000000003</v>
      </c>
      <c r="M301" s="72">
        <v>0</v>
      </c>
      <c r="N301" s="72">
        <v>14983.32</v>
      </c>
      <c r="O301" s="72">
        <v>6098911.2000000002</v>
      </c>
      <c r="P301" s="72">
        <v>34780594.189999998</v>
      </c>
      <c r="Q301">
        <v>4188</v>
      </c>
      <c r="R301" s="72">
        <v>8304.8219173829984</v>
      </c>
      <c r="S301">
        <v>632</v>
      </c>
      <c r="U301" s="72">
        <v>5248647.4517860552</v>
      </c>
      <c r="V301" s="72">
        <v>34795577.509999998</v>
      </c>
    </row>
    <row r="302" spans="1:23" x14ac:dyDescent="0.35">
      <c r="A302" s="70" t="s">
        <v>164</v>
      </c>
      <c r="C302" s="71"/>
      <c r="D302" s="71"/>
      <c r="E302" s="71"/>
      <c r="F302" s="71"/>
      <c r="G302" s="72"/>
      <c r="H302" s="72"/>
      <c r="I302" s="72"/>
      <c r="J302" s="72"/>
      <c r="K302" s="72"/>
      <c r="L302" s="72"/>
      <c r="M302" s="72"/>
      <c r="N302" s="72"/>
      <c r="O302" s="72"/>
      <c r="P302" s="72"/>
      <c r="Q302">
        <v>2325</v>
      </c>
      <c r="S302">
        <v>404</v>
      </c>
      <c r="T302" s="73">
        <v>0.63924050632911389</v>
      </c>
      <c r="U302" s="72">
        <v>3355148.0546227312</v>
      </c>
      <c r="V302" s="72">
        <v>22242742.585506327</v>
      </c>
      <c r="W302" t="s">
        <v>413</v>
      </c>
    </row>
    <row r="303" spans="1:23" x14ac:dyDescent="0.35">
      <c r="A303" s="70" t="s">
        <v>165</v>
      </c>
      <c r="C303" s="71"/>
      <c r="D303" s="71"/>
      <c r="E303" s="71"/>
      <c r="F303" s="71"/>
      <c r="G303" s="72"/>
      <c r="H303" s="72"/>
      <c r="I303" s="72"/>
      <c r="J303" s="72"/>
      <c r="K303" s="72"/>
      <c r="L303" s="72"/>
      <c r="M303" s="72"/>
      <c r="N303" s="72"/>
      <c r="O303" s="72"/>
      <c r="P303" s="72"/>
      <c r="Q303">
        <v>1863</v>
      </c>
      <c r="S303">
        <v>228</v>
      </c>
      <c r="T303" s="73">
        <v>0.36075949367088606</v>
      </c>
      <c r="U303" s="72">
        <v>1893499.3971633236</v>
      </c>
      <c r="V303" s="72">
        <v>12552834.924493669</v>
      </c>
      <c r="W303" t="s">
        <v>413</v>
      </c>
    </row>
    <row r="304" spans="1:23" x14ac:dyDescent="0.35">
      <c r="A304" s="70">
        <v>5500</v>
      </c>
      <c r="B304" t="s">
        <v>100</v>
      </c>
      <c r="C304" s="69">
        <v>27972622.010000002</v>
      </c>
      <c r="D304" s="69">
        <v>322465.84000000003</v>
      </c>
      <c r="E304" s="69">
        <v>0</v>
      </c>
      <c r="F304" s="71">
        <v>27650156.170000002</v>
      </c>
      <c r="G304" s="72">
        <v>3056023.35</v>
      </c>
      <c r="H304" s="72">
        <v>810538.72</v>
      </c>
      <c r="I304" s="72">
        <v>0</v>
      </c>
      <c r="J304" s="72">
        <v>580724.63</v>
      </c>
      <c r="K304" s="72">
        <v>38383.67</v>
      </c>
      <c r="L304" s="72">
        <v>0</v>
      </c>
      <c r="M304" s="72">
        <v>0</v>
      </c>
      <c r="N304" s="72">
        <v>15011.38</v>
      </c>
      <c r="O304" s="72">
        <v>4500681.75</v>
      </c>
      <c r="P304" s="72">
        <v>23149474.420000002</v>
      </c>
      <c r="Q304">
        <v>3239</v>
      </c>
      <c r="R304" s="72">
        <v>7147.1054090768757</v>
      </c>
      <c r="S304">
        <v>449</v>
      </c>
      <c r="U304" s="72">
        <v>3209050.3286755173</v>
      </c>
      <c r="V304" s="72">
        <v>23164485.800000001</v>
      </c>
    </row>
    <row r="305" spans="1:23" x14ac:dyDescent="0.35">
      <c r="A305" s="70" t="s">
        <v>164</v>
      </c>
      <c r="C305" s="71"/>
      <c r="D305" s="71"/>
      <c r="E305" s="71"/>
      <c r="F305" s="71"/>
      <c r="G305" s="72"/>
      <c r="H305" s="72"/>
      <c r="I305" s="72"/>
      <c r="J305" s="72"/>
      <c r="K305" s="72"/>
      <c r="L305" s="72"/>
      <c r="M305" s="72"/>
      <c r="N305" s="72"/>
      <c r="O305" s="72"/>
      <c r="P305" s="72"/>
      <c r="Q305">
        <v>1663</v>
      </c>
      <c r="S305">
        <v>251</v>
      </c>
      <c r="T305" s="73">
        <v>0.55902004454342979</v>
      </c>
      <c r="U305" s="72">
        <v>1793923.4576782959</v>
      </c>
      <c r="V305" s="72">
        <v>12949411.883741647</v>
      </c>
      <c r="W305" t="s">
        <v>413</v>
      </c>
    </row>
    <row r="306" spans="1:23" x14ac:dyDescent="0.35">
      <c r="A306" s="70" t="s">
        <v>165</v>
      </c>
      <c r="C306" s="71"/>
      <c r="D306" s="71"/>
      <c r="E306" s="71"/>
      <c r="F306" s="71"/>
      <c r="G306" s="72"/>
      <c r="H306" s="72"/>
      <c r="I306" s="72"/>
      <c r="J306" s="72"/>
      <c r="K306" s="72"/>
      <c r="L306" s="72"/>
      <c r="M306" s="72"/>
      <c r="N306" s="72"/>
      <c r="O306" s="72"/>
      <c r="P306" s="72"/>
      <c r="Q306">
        <v>1576</v>
      </c>
      <c r="S306">
        <v>198</v>
      </c>
      <c r="T306" s="73">
        <v>0.44097995545657015</v>
      </c>
      <c r="U306" s="72">
        <v>1415126.8709972214</v>
      </c>
      <c r="V306" s="72">
        <v>10215073.916258352</v>
      </c>
      <c r="W306" t="s">
        <v>413</v>
      </c>
    </row>
    <row r="307" spans="1:23" x14ac:dyDescent="0.35">
      <c r="A307" s="70">
        <v>5520</v>
      </c>
      <c r="B307" t="s">
        <v>101</v>
      </c>
      <c r="C307" s="69">
        <v>36887208.810000002</v>
      </c>
      <c r="D307" s="69">
        <v>354246.92</v>
      </c>
      <c r="E307" s="69">
        <v>0</v>
      </c>
      <c r="F307" s="71">
        <v>36532961.890000001</v>
      </c>
      <c r="G307" s="72">
        <v>3282885.05</v>
      </c>
      <c r="H307" s="72">
        <v>1633169.86</v>
      </c>
      <c r="I307" s="72">
        <v>17388.16</v>
      </c>
      <c r="J307" s="72">
        <v>674767.11</v>
      </c>
      <c r="K307" s="72">
        <v>39554.17</v>
      </c>
      <c r="L307" s="72">
        <v>0</v>
      </c>
      <c r="M307" s="72">
        <v>2650</v>
      </c>
      <c r="N307" s="72">
        <v>5115.76</v>
      </c>
      <c r="O307" s="72">
        <v>5655530.1100000003</v>
      </c>
      <c r="P307" s="72">
        <v>30877431.780000001</v>
      </c>
      <c r="Q307">
        <v>2914</v>
      </c>
      <c r="R307" s="72">
        <v>10596.236026080989</v>
      </c>
      <c r="S307">
        <v>384</v>
      </c>
      <c r="U307" s="72">
        <v>4068954.6340151001</v>
      </c>
      <c r="V307" s="72">
        <v>30885197.540000003</v>
      </c>
    </row>
    <row r="308" spans="1:23" x14ac:dyDescent="0.35">
      <c r="A308" s="70" t="s">
        <v>164</v>
      </c>
      <c r="C308" s="71"/>
      <c r="D308" s="71"/>
      <c r="E308" s="71"/>
      <c r="F308" s="71"/>
      <c r="G308" s="72"/>
      <c r="H308" s="72"/>
      <c r="I308" s="72"/>
      <c r="J308" s="72"/>
      <c r="K308" s="72"/>
      <c r="L308" s="72"/>
      <c r="M308" s="72"/>
      <c r="N308" s="72"/>
      <c r="O308" s="72"/>
      <c r="P308" s="72"/>
      <c r="Q308">
        <v>1546</v>
      </c>
      <c r="S308">
        <v>228</v>
      </c>
      <c r="T308" s="73">
        <v>0.59375</v>
      </c>
      <c r="U308" s="72">
        <v>2415941.8139464655</v>
      </c>
      <c r="V308" s="72">
        <v>18338086.039375003</v>
      </c>
      <c r="W308" t="s">
        <v>413</v>
      </c>
    </row>
    <row r="309" spans="1:23" x14ac:dyDescent="0.35">
      <c r="A309" s="70" t="s">
        <v>165</v>
      </c>
      <c r="C309" s="71"/>
      <c r="D309" s="71"/>
      <c r="E309" s="71"/>
      <c r="F309" s="71"/>
      <c r="G309" s="72"/>
      <c r="H309" s="72"/>
      <c r="I309" s="72"/>
      <c r="J309" s="72"/>
      <c r="K309" s="72"/>
      <c r="L309" s="72"/>
      <c r="M309" s="72"/>
      <c r="N309" s="72"/>
      <c r="O309" s="72"/>
      <c r="P309" s="72"/>
      <c r="Q309">
        <v>1368</v>
      </c>
      <c r="S309">
        <v>156</v>
      </c>
      <c r="T309" s="73">
        <v>0.40625</v>
      </c>
      <c r="U309" s="72">
        <v>1653012.8200686343</v>
      </c>
      <c r="V309" s="72">
        <v>12547111.500625001</v>
      </c>
      <c r="W309" t="s">
        <v>413</v>
      </c>
    </row>
    <row r="310" spans="1:23" x14ac:dyDescent="0.35">
      <c r="A310" s="70">
        <v>5530</v>
      </c>
      <c r="B310" t="s">
        <v>102</v>
      </c>
      <c r="C310" s="69">
        <v>18186346.82</v>
      </c>
      <c r="D310" s="69">
        <v>414130.15</v>
      </c>
      <c r="E310" s="69">
        <v>0</v>
      </c>
      <c r="F310" s="71">
        <v>17772216.670000002</v>
      </c>
      <c r="G310" s="72">
        <v>1411721.07</v>
      </c>
      <c r="H310" s="72">
        <v>641529.87</v>
      </c>
      <c r="I310" s="72">
        <v>0</v>
      </c>
      <c r="J310" s="72">
        <v>426184.55000000005</v>
      </c>
      <c r="K310" s="72">
        <v>16725.05</v>
      </c>
      <c r="L310" s="72">
        <v>2535.19</v>
      </c>
      <c r="M310" s="72">
        <v>0</v>
      </c>
      <c r="N310" s="72">
        <v>31534.120000000003</v>
      </c>
      <c r="O310" s="72">
        <v>2530229.85</v>
      </c>
      <c r="P310" s="72">
        <v>15241986.820000002</v>
      </c>
      <c r="Q310">
        <v>1717</v>
      </c>
      <c r="R310" s="72">
        <v>8877.1035643564373</v>
      </c>
      <c r="S310">
        <v>264</v>
      </c>
      <c r="U310" s="72">
        <v>2343555.3409900996</v>
      </c>
      <c r="V310" s="72">
        <v>15273520.940000001</v>
      </c>
    </row>
    <row r="311" spans="1:23" x14ac:dyDescent="0.35">
      <c r="A311" s="70" t="s">
        <v>164</v>
      </c>
      <c r="C311" s="71"/>
      <c r="D311" s="71"/>
      <c r="E311" s="71"/>
      <c r="F311" s="71"/>
      <c r="G311" s="72"/>
      <c r="H311" s="72"/>
      <c r="I311" s="72"/>
      <c r="J311" s="72"/>
      <c r="K311" s="72"/>
      <c r="L311" s="72"/>
      <c r="M311" s="72"/>
      <c r="N311" s="72"/>
      <c r="O311" s="72"/>
      <c r="P311" s="72"/>
      <c r="Q311">
        <v>926</v>
      </c>
      <c r="S311">
        <v>167</v>
      </c>
      <c r="T311" s="73">
        <v>0.63257575757575757</v>
      </c>
      <c r="U311" s="72">
        <v>1482476.295247525</v>
      </c>
      <c r="V311" s="72">
        <v>9661659.0794696975</v>
      </c>
      <c r="W311" t="s">
        <v>413</v>
      </c>
    </row>
    <row r="312" spans="1:23" x14ac:dyDescent="0.35">
      <c r="A312" s="70" t="s">
        <v>165</v>
      </c>
      <c r="C312" s="71"/>
      <c r="D312" s="71"/>
      <c r="E312" s="71"/>
      <c r="F312" s="71"/>
      <c r="G312" s="72"/>
      <c r="H312" s="72"/>
      <c r="I312" s="72"/>
      <c r="J312" s="72"/>
      <c r="K312" s="72"/>
      <c r="L312" s="72"/>
      <c r="M312" s="72"/>
      <c r="N312" s="72"/>
      <c r="O312" s="72"/>
      <c r="P312" s="72"/>
      <c r="Q312">
        <v>791</v>
      </c>
      <c r="S312">
        <v>97</v>
      </c>
      <c r="T312" s="73">
        <v>0.36742424242424243</v>
      </c>
      <c r="U312" s="72">
        <v>861079.04574257438</v>
      </c>
      <c r="V312" s="72">
        <v>5611861.8605303038</v>
      </c>
      <c r="W312" t="s">
        <v>413</v>
      </c>
    </row>
    <row r="313" spans="1:23" x14ac:dyDescent="0.35">
      <c r="A313" s="70">
        <v>5600</v>
      </c>
      <c r="B313" t="s">
        <v>103</v>
      </c>
      <c r="C313" s="69">
        <v>12652619.65</v>
      </c>
      <c r="D313" s="69">
        <v>555332.16</v>
      </c>
      <c r="E313" s="69">
        <v>0</v>
      </c>
      <c r="F313" s="71">
        <v>12097287.49</v>
      </c>
      <c r="G313" s="72">
        <v>912264.52</v>
      </c>
      <c r="H313" s="72">
        <v>563523.46</v>
      </c>
      <c r="I313" s="72">
        <v>0</v>
      </c>
      <c r="J313" s="72">
        <v>290873.84000000003</v>
      </c>
      <c r="K313" s="72">
        <v>6472</v>
      </c>
      <c r="L313" s="72">
        <v>0</v>
      </c>
      <c r="M313" s="72">
        <v>0</v>
      </c>
      <c r="N313" s="72">
        <v>0</v>
      </c>
      <c r="O313" s="72">
        <v>1773133.82</v>
      </c>
      <c r="P313" s="72">
        <v>10324153.67</v>
      </c>
      <c r="Q313">
        <v>946</v>
      </c>
      <c r="R313" s="72">
        <v>10913.481680761099</v>
      </c>
      <c r="S313">
        <v>165</v>
      </c>
      <c r="U313" s="72">
        <v>1800724.4773255812</v>
      </c>
      <c r="V313" s="72">
        <v>10324153.67</v>
      </c>
    </row>
    <row r="314" spans="1:23" x14ac:dyDescent="0.35">
      <c r="A314" s="70" t="s">
        <v>164</v>
      </c>
      <c r="C314" s="71"/>
      <c r="D314" s="71"/>
      <c r="E314" s="71"/>
      <c r="F314" s="71"/>
      <c r="G314" s="72"/>
      <c r="H314" s="72"/>
      <c r="I314" s="72"/>
      <c r="J314" s="72"/>
      <c r="K314" s="72"/>
      <c r="L314" s="72"/>
      <c r="M314" s="72"/>
      <c r="N314" s="72"/>
      <c r="O314" s="72"/>
      <c r="P314" s="72"/>
      <c r="Q314">
        <v>497</v>
      </c>
      <c r="S314">
        <v>108</v>
      </c>
      <c r="T314" s="73">
        <v>0.65454545454545454</v>
      </c>
      <c r="U314" s="72">
        <v>1178656.0215221986</v>
      </c>
      <c r="V314" s="72">
        <v>6757627.8567272723</v>
      </c>
      <c r="W314" t="s">
        <v>413</v>
      </c>
    </row>
    <row r="315" spans="1:23" x14ac:dyDescent="0.35">
      <c r="A315" s="70" t="s">
        <v>165</v>
      </c>
      <c r="C315" s="71"/>
      <c r="D315" s="71"/>
      <c r="E315" s="71"/>
      <c r="F315" s="71"/>
      <c r="G315" s="72"/>
      <c r="H315" s="72"/>
      <c r="I315" s="72"/>
      <c r="J315" s="72"/>
      <c r="K315" s="72"/>
      <c r="L315" s="72"/>
      <c r="M315" s="72"/>
      <c r="N315" s="72"/>
      <c r="O315" s="72"/>
      <c r="P315" s="72"/>
      <c r="Q315">
        <v>449</v>
      </c>
      <c r="S315">
        <v>57</v>
      </c>
      <c r="T315" s="73">
        <v>0.34545454545454546</v>
      </c>
      <c r="U315" s="72">
        <v>622068.45580338268</v>
      </c>
      <c r="V315" s="72">
        <v>3566525.8132727272</v>
      </c>
      <c r="W315" t="s">
        <v>413</v>
      </c>
    </row>
    <row r="316" spans="1:23" x14ac:dyDescent="0.35">
      <c r="A316" s="70">
        <v>5620</v>
      </c>
      <c r="B316" t="s">
        <v>104</v>
      </c>
      <c r="C316" s="69">
        <v>6111579.4800000004</v>
      </c>
      <c r="D316" s="69">
        <v>383838.12</v>
      </c>
      <c r="E316" s="69">
        <v>0</v>
      </c>
      <c r="F316" s="71">
        <v>5727741.3600000003</v>
      </c>
      <c r="G316" s="72">
        <v>346754.08</v>
      </c>
      <c r="H316" s="72">
        <v>209710</v>
      </c>
      <c r="I316" s="72">
        <v>0</v>
      </c>
      <c r="J316" s="72">
        <v>194697.93</v>
      </c>
      <c r="K316" s="72">
        <v>2014.5</v>
      </c>
      <c r="L316" s="72">
        <v>0</v>
      </c>
      <c r="M316" s="72">
        <v>0</v>
      </c>
      <c r="N316" s="72">
        <v>7040</v>
      </c>
      <c r="O316" s="72">
        <v>760216.51</v>
      </c>
      <c r="P316" s="72">
        <v>4967524.8500000006</v>
      </c>
      <c r="Q316">
        <v>531</v>
      </c>
      <c r="R316" s="72">
        <v>9355.0373822975525</v>
      </c>
      <c r="S316">
        <v>81</v>
      </c>
      <c r="U316" s="72">
        <v>757758.02796610177</v>
      </c>
      <c r="V316" s="72">
        <v>4974564.8500000006</v>
      </c>
    </row>
    <row r="317" spans="1:23" x14ac:dyDescent="0.35">
      <c r="A317" s="70" t="s">
        <v>164</v>
      </c>
      <c r="C317" s="71"/>
      <c r="D317" s="71"/>
      <c r="E317" s="71"/>
      <c r="F317" s="71"/>
      <c r="G317" s="72"/>
      <c r="H317" s="72"/>
      <c r="I317" s="72"/>
      <c r="J317" s="72"/>
      <c r="K317" s="72"/>
      <c r="L317" s="72"/>
      <c r="M317" s="72"/>
      <c r="N317" s="72"/>
      <c r="O317" s="72"/>
      <c r="P317" s="72"/>
      <c r="Q317">
        <v>264</v>
      </c>
      <c r="S317">
        <v>57</v>
      </c>
      <c r="T317" s="73">
        <v>0.70370370370370372</v>
      </c>
      <c r="U317" s="72">
        <v>533237.13079096051</v>
      </c>
      <c r="V317" s="72">
        <v>3500619.7092592595</v>
      </c>
      <c r="W317" t="s">
        <v>413</v>
      </c>
    </row>
    <row r="318" spans="1:23" x14ac:dyDescent="0.35">
      <c r="A318" s="70" t="s">
        <v>165</v>
      </c>
      <c r="C318" s="71"/>
      <c r="D318" s="71"/>
      <c r="E318" s="71"/>
      <c r="F318" s="71"/>
      <c r="G318" s="72"/>
      <c r="H318" s="72"/>
      <c r="I318" s="72"/>
      <c r="J318" s="72"/>
      <c r="K318" s="72"/>
      <c r="L318" s="72"/>
      <c r="M318" s="72"/>
      <c r="N318" s="72"/>
      <c r="O318" s="72"/>
      <c r="P318" s="72"/>
      <c r="Q318">
        <v>267</v>
      </c>
      <c r="S318">
        <v>24</v>
      </c>
      <c r="T318" s="73">
        <v>0.29629629629629628</v>
      </c>
      <c r="U318" s="72">
        <v>224520.89717514126</v>
      </c>
      <c r="V318" s="72">
        <v>1473945.1407407408</v>
      </c>
      <c r="W318" t="s">
        <v>413</v>
      </c>
    </row>
    <row r="319" spans="1:23" x14ac:dyDescent="0.35">
      <c r="A319" s="70">
        <v>5711</v>
      </c>
      <c r="B319" t="s">
        <v>105</v>
      </c>
      <c r="C319" s="69">
        <v>21821225.809999999</v>
      </c>
      <c r="D319" s="69">
        <v>684822.4</v>
      </c>
      <c r="E319" s="69">
        <v>0</v>
      </c>
      <c r="F319" s="71">
        <v>21136403.41</v>
      </c>
      <c r="G319" s="72">
        <v>1670318.59</v>
      </c>
      <c r="H319" s="72">
        <v>841369.32000000007</v>
      </c>
      <c r="I319" s="72">
        <v>0</v>
      </c>
      <c r="J319" s="72">
        <v>498684.24</v>
      </c>
      <c r="K319" s="72">
        <v>13103.25</v>
      </c>
      <c r="L319" s="72">
        <v>112352.82</v>
      </c>
      <c r="M319" s="72">
        <v>0</v>
      </c>
      <c r="N319" s="72">
        <v>104269.96</v>
      </c>
      <c r="O319" s="72">
        <v>3240098.18</v>
      </c>
      <c r="P319" s="72">
        <v>17896305.23</v>
      </c>
      <c r="Q319">
        <v>2205</v>
      </c>
      <c r="R319" s="72">
        <v>8116.2381995464857</v>
      </c>
      <c r="S319">
        <v>351</v>
      </c>
      <c r="U319" s="72">
        <v>2848799.6080408166</v>
      </c>
      <c r="V319" s="72">
        <v>18000575.190000001</v>
      </c>
    </row>
    <row r="320" spans="1:23" x14ac:dyDescent="0.35">
      <c r="A320" s="70" t="s">
        <v>164</v>
      </c>
      <c r="C320" s="71"/>
      <c r="D320" s="71"/>
      <c r="E320" s="71"/>
      <c r="F320" s="71"/>
      <c r="G320" s="72"/>
      <c r="H320" s="72"/>
      <c r="I320" s="72"/>
      <c r="J320" s="72"/>
      <c r="K320" s="72"/>
      <c r="L320" s="72"/>
      <c r="M320" s="72"/>
      <c r="N320" s="72"/>
      <c r="O320" s="72"/>
      <c r="P320" s="72"/>
      <c r="Q320">
        <v>1174</v>
      </c>
      <c r="S320">
        <v>242</v>
      </c>
      <c r="T320" s="73">
        <v>0.68945868945868949</v>
      </c>
      <c r="U320" s="72">
        <v>1964129.6442902496</v>
      </c>
      <c r="V320" s="72">
        <v>12410652.980000002</v>
      </c>
      <c r="W320" t="s">
        <v>413</v>
      </c>
    </row>
    <row r="321" spans="1:23" x14ac:dyDescent="0.35">
      <c r="A321" s="70" t="s">
        <v>165</v>
      </c>
      <c r="C321" s="71"/>
      <c r="D321" s="71"/>
      <c r="E321" s="71"/>
      <c r="F321" s="71"/>
      <c r="G321" s="72"/>
      <c r="H321" s="72"/>
      <c r="I321" s="72"/>
      <c r="J321" s="72"/>
      <c r="K321" s="72"/>
      <c r="L321" s="72"/>
      <c r="M321" s="72"/>
      <c r="N321" s="72"/>
      <c r="O321" s="72"/>
      <c r="P321" s="72"/>
      <c r="Q321">
        <v>1031</v>
      </c>
      <c r="S321">
        <v>109</v>
      </c>
      <c r="T321" s="73">
        <v>0.31054131054131057</v>
      </c>
      <c r="U321" s="72">
        <v>884669.96375056694</v>
      </c>
      <c r="V321" s="72">
        <v>5589922.2100000009</v>
      </c>
      <c r="W321" t="s">
        <v>413</v>
      </c>
    </row>
    <row r="322" spans="1:23" x14ac:dyDescent="0.35">
      <c r="A322" s="70">
        <v>5712</v>
      </c>
      <c r="B322" t="s">
        <v>106</v>
      </c>
      <c r="C322" s="69">
        <v>17380558.260000002</v>
      </c>
      <c r="D322" s="69">
        <v>262943</v>
      </c>
      <c r="E322" s="69">
        <v>0</v>
      </c>
      <c r="F322" s="71">
        <v>17117615.260000002</v>
      </c>
      <c r="G322" s="72">
        <v>1184382.7</v>
      </c>
      <c r="H322" s="72">
        <v>1108214.58</v>
      </c>
      <c r="I322" s="72">
        <v>0</v>
      </c>
      <c r="J322" s="72">
        <v>464497.84</v>
      </c>
      <c r="K322" s="72">
        <v>13991</v>
      </c>
      <c r="L322" s="72">
        <v>0</v>
      </c>
      <c r="M322" s="72">
        <v>0</v>
      </c>
      <c r="N322" s="72">
        <v>0</v>
      </c>
      <c r="O322" s="72">
        <v>2771086.12</v>
      </c>
      <c r="P322" s="72">
        <v>14346529.140000001</v>
      </c>
      <c r="Q322">
        <v>1579</v>
      </c>
      <c r="R322" s="72">
        <v>9085.832260924637</v>
      </c>
      <c r="S322">
        <v>208</v>
      </c>
      <c r="U322" s="72">
        <v>1889853.1102723244</v>
      </c>
      <c r="V322" s="72">
        <v>14346529.140000001</v>
      </c>
    </row>
    <row r="323" spans="1:23" x14ac:dyDescent="0.35">
      <c r="A323" s="70" t="s">
        <v>164</v>
      </c>
      <c r="C323" s="71"/>
      <c r="D323" s="71"/>
      <c r="E323" s="71"/>
      <c r="F323" s="71"/>
      <c r="G323" s="72"/>
      <c r="H323" s="72"/>
      <c r="I323" s="72"/>
      <c r="J323" s="72"/>
      <c r="K323" s="72"/>
      <c r="L323" s="72"/>
      <c r="M323" s="72"/>
      <c r="N323" s="72"/>
      <c r="O323" s="72"/>
      <c r="P323" s="72"/>
      <c r="Q323">
        <v>838</v>
      </c>
      <c r="S323">
        <v>123</v>
      </c>
      <c r="T323" s="73">
        <v>0.59134615384615385</v>
      </c>
      <c r="U323" s="72">
        <v>1117557.3680937304</v>
      </c>
      <c r="V323" s="72">
        <v>8483764.8279807698</v>
      </c>
      <c r="W323" t="s">
        <v>413</v>
      </c>
    </row>
    <row r="324" spans="1:23" x14ac:dyDescent="0.35">
      <c r="A324" s="70" t="s">
        <v>165</v>
      </c>
      <c r="C324" s="71"/>
      <c r="D324" s="71"/>
      <c r="E324" s="71"/>
      <c r="F324" s="71"/>
      <c r="G324" s="72"/>
      <c r="H324" s="72"/>
      <c r="I324" s="72"/>
      <c r="J324" s="72"/>
      <c r="K324" s="72"/>
      <c r="L324" s="72"/>
      <c r="M324" s="72"/>
      <c r="N324" s="72"/>
      <c r="O324" s="72"/>
      <c r="P324" s="72"/>
      <c r="Q324">
        <v>741</v>
      </c>
      <c r="S324">
        <v>85</v>
      </c>
      <c r="T324" s="73">
        <v>0.40865384615384615</v>
      </c>
      <c r="U324" s="72">
        <v>772295.74217859411</v>
      </c>
      <c r="V324" s="72">
        <v>5862764.3120192308</v>
      </c>
      <c r="W324" t="s">
        <v>413</v>
      </c>
    </row>
    <row r="325" spans="1:23" x14ac:dyDescent="0.35">
      <c r="A325" s="70">
        <v>5720</v>
      </c>
      <c r="B325" t="s">
        <v>107</v>
      </c>
      <c r="C325" s="69">
        <v>27602819.699999999</v>
      </c>
      <c r="D325" s="69">
        <v>429130.3</v>
      </c>
      <c r="E325" s="69">
        <v>0</v>
      </c>
      <c r="F325" s="71">
        <v>27173689.399999999</v>
      </c>
      <c r="G325" s="72">
        <v>1844911.87</v>
      </c>
      <c r="H325" s="72">
        <v>1780527.75</v>
      </c>
      <c r="I325" s="72">
        <v>0</v>
      </c>
      <c r="J325" s="72">
        <v>728213.32</v>
      </c>
      <c r="K325" s="72">
        <v>26733.26</v>
      </c>
      <c r="L325" s="72">
        <v>7475.68</v>
      </c>
      <c r="M325" s="72">
        <v>0</v>
      </c>
      <c r="N325" s="72">
        <v>0</v>
      </c>
      <c r="O325" s="72">
        <v>4387861.88</v>
      </c>
      <c r="P325" s="72">
        <v>22785827.52</v>
      </c>
      <c r="Q325">
        <v>2219</v>
      </c>
      <c r="R325" s="72">
        <v>10268.511726002704</v>
      </c>
      <c r="S325">
        <v>278</v>
      </c>
      <c r="U325" s="72">
        <v>2854646.2598287514</v>
      </c>
      <c r="V325" s="72">
        <v>22785827.52</v>
      </c>
    </row>
    <row r="326" spans="1:23" x14ac:dyDescent="0.35">
      <c r="A326" s="70" t="s">
        <v>164</v>
      </c>
      <c r="C326" s="71"/>
      <c r="D326" s="71"/>
      <c r="E326" s="71"/>
      <c r="F326" s="71"/>
      <c r="G326" s="72"/>
      <c r="H326" s="72"/>
      <c r="I326" s="72"/>
      <c r="J326" s="72"/>
      <c r="K326" s="72"/>
      <c r="L326" s="72"/>
      <c r="M326" s="72"/>
      <c r="N326" s="72"/>
      <c r="O326" s="72"/>
      <c r="P326" s="72"/>
      <c r="Q326">
        <v>1230</v>
      </c>
      <c r="S326">
        <v>167</v>
      </c>
      <c r="T326" s="73">
        <v>0.60071942446043169</v>
      </c>
      <c r="U326" s="72">
        <v>1714841.4582424515</v>
      </c>
      <c r="V326" s="72">
        <v>13687889.193669066</v>
      </c>
      <c r="W326" t="s">
        <v>413</v>
      </c>
    </row>
    <row r="327" spans="1:23" x14ac:dyDescent="0.35">
      <c r="A327" s="70" t="s">
        <v>165</v>
      </c>
      <c r="C327" s="71"/>
      <c r="D327" s="71"/>
      <c r="E327" s="71"/>
      <c r="F327" s="71"/>
      <c r="G327" s="72"/>
      <c r="H327" s="72"/>
      <c r="I327" s="72"/>
      <c r="J327" s="72"/>
      <c r="K327" s="72"/>
      <c r="L327" s="72"/>
      <c r="M327" s="72"/>
      <c r="N327" s="72"/>
      <c r="O327" s="72"/>
      <c r="P327" s="72"/>
      <c r="Q327">
        <v>989</v>
      </c>
      <c r="S327">
        <v>111</v>
      </c>
      <c r="T327" s="73">
        <v>0.39928057553956836</v>
      </c>
      <c r="U327" s="72">
        <v>1139804.8015863001</v>
      </c>
      <c r="V327" s="72">
        <v>9097938.3263309356</v>
      </c>
      <c r="W327" t="s">
        <v>413</v>
      </c>
    </row>
    <row r="328" spans="1:23" x14ac:dyDescent="0.35">
      <c r="A328" s="70">
        <v>5800</v>
      </c>
      <c r="B328" t="s">
        <v>108</v>
      </c>
      <c r="C328" s="69">
        <v>29870491.66</v>
      </c>
      <c r="D328" s="69">
        <v>469684.78</v>
      </c>
      <c r="E328" s="69">
        <v>0</v>
      </c>
      <c r="F328" s="71">
        <v>29400806.879999999</v>
      </c>
      <c r="G328" s="72">
        <v>2774003.07</v>
      </c>
      <c r="H328" s="72">
        <v>718699.76</v>
      </c>
      <c r="I328" s="72">
        <v>31605.200000000001</v>
      </c>
      <c r="J328" s="72">
        <v>699071.05</v>
      </c>
      <c r="K328" s="72">
        <v>19777.82</v>
      </c>
      <c r="L328" s="72">
        <v>0</v>
      </c>
      <c r="M328" s="72">
        <v>0</v>
      </c>
      <c r="N328" s="72">
        <v>2866.06</v>
      </c>
      <c r="O328" s="72">
        <v>4246022.96</v>
      </c>
      <c r="P328" s="72">
        <v>25154783.919999998</v>
      </c>
      <c r="Q328">
        <v>3524</v>
      </c>
      <c r="R328" s="72">
        <v>7138.13391600454</v>
      </c>
      <c r="S328">
        <v>539</v>
      </c>
      <c r="U328" s="72">
        <v>3847454.1807264471</v>
      </c>
      <c r="V328" s="72">
        <v>25157649.979999997</v>
      </c>
    </row>
    <row r="329" spans="1:23" x14ac:dyDescent="0.35">
      <c r="A329" s="70" t="s">
        <v>164</v>
      </c>
      <c r="C329" s="71"/>
      <c r="D329" s="71"/>
      <c r="E329" s="71"/>
      <c r="F329" s="71"/>
      <c r="G329" s="72"/>
      <c r="H329" s="72"/>
      <c r="I329" s="72"/>
      <c r="J329" s="72"/>
      <c r="K329" s="72"/>
      <c r="L329" s="72"/>
      <c r="M329" s="72"/>
      <c r="N329" s="72"/>
      <c r="O329" s="72"/>
      <c r="P329" s="72"/>
      <c r="Q329">
        <v>1892</v>
      </c>
      <c r="S329">
        <v>326</v>
      </c>
      <c r="T329" s="73">
        <v>0.60482374768089053</v>
      </c>
      <c r="U329" s="72">
        <v>2327031.6566174799</v>
      </c>
      <c r="V329" s="72">
        <v>15215944.143747678</v>
      </c>
      <c r="W329" t="s">
        <v>413</v>
      </c>
    </row>
    <row r="330" spans="1:23" x14ac:dyDescent="0.35">
      <c r="A330" s="70" t="s">
        <v>165</v>
      </c>
      <c r="C330" s="71"/>
      <c r="D330" s="71"/>
      <c r="E330" s="71"/>
      <c r="F330" s="71"/>
      <c r="G330" s="72"/>
      <c r="H330" s="72"/>
      <c r="I330" s="72"/>
      <c r="J330" s="72"/>
      <c r="K330" s="72"/>
      <c r="L330" s="72"/>
      <c r="M330" s="72"/>
      <c r="N330" s="72"/>
      <c r="O330" s="72"/>
      <c r="P330" s="72"/>
      <c r="Q330">
        <v>1632</v>
      </c>
      <c r="S330">
        <v>213</v>
      </c>
      <c r="T330" s="73">
        <v>0.39517625231910947</v>
      </c>
      <c r="U330" s="72">
        <v>1520422.524108967</v>
      </c>
      <c r="V330" s="72">
        <v>9941705.8362523187</v>
      </c>
      <c r="W330" t="s">
        <v>413</v>
      </c>
    </row>
    <row r="331" spans="1:23" x14ac:dyDescent="0.35">
      <c r="A331" s="70">
        <v>5820</v>
      </c>
      <c r="B331" t="s">
        <v>109</v>
      </c>
      <c r="C331" s="69">
        <v>21726736.079999998</v>
      </c>
      <c r="D331" s="69">
        <v>650635.19999999995</v>
      </c>
      <c r="E331" s="69">
        <v>0</v>
      </c>
      <c r="F331" s="71">
        <v>21076100.879999999</v>
      </c>
      <c r="G331" s="72">
        <v>1989856.66</v>
      </c>
      <c r="H331" s="72">
        <v>449492.08999999997</v>
      </c>
      <c r="I331" s="72">
        <v>26890.880000000001</v>
      </c>
      <c r="J331" s="72">
        <v>504196.32</v>
      </c>
      <c r="K331" s="72">
        <v>24680</v>
      </c>
      <c r="L331" s="72">
        <v>0</v>
      </c>
      <c r="M331" s="72">
        <v>0</v>
      </c>
      <c r="N331" s="72">
        <v>0</v>
      </c>
      <c r="O331" s="72">
        <v>2995115.9499999997</v>
      </c>
      <c r="P331" s="72">
        <v>18080984.93</v>
      </c>
      <c r="Q331">
        <v>2246</v>
      </c>
      <c r="R331" s="72">
        <v>8050.304955476402</v>
      </c>
      <c r="S331">
        <v>449</v>
      </c>
      <c r="U331" s="72">
        <v>3614586.9250089047</v>
      </c>
      <c r="V331" s="72">
        <v>18080984.93</v>
      </c>
    </row>
    <row r="332" spans="1:23" x14ac:dyDescent="0.35">
      <c r="A332" s="70" t="s">
        <v>164</v>
      </c>
      <c r="C332" s="71"/>
      <c r="D332" s="71"/>
      <c r="E332" s="71"/>
      <c r="F332" s="71"/>
      <c r="G332" s="72"/>
      <c r="H332" s="72"/>
      <c r="I332" s="72"/>
      <c r="J332" s="72"/>
      <c r="K332" s="72"/>
      <c r="L332" s="72"/>
      <c r="M332" s="72"/>
      <c r="N332" s="72"/>
      <c r="O332" s="72"/>
      <c r="P332" s="72"/>
      <c r="Q332">
        <v>1251</v>
      </c>
      <c r="S332">
        <v>315</v>
      </c>
      <c r="T332" s="73">
        <v>0.7015590200445434</v>
      </c>
      <c r="U332" s="72">
        <v>2535846.0609750669</v>
      </c>
      <c r="V332" s="72">
        <v>12684878.068930957</v>
      </c>
      <c r="W332" t="s">
        <v>413</v>
      </c>
    </row>
    <row r="333" spans="1:23" x14ac:dyDescent="0.35">
      <c r="A333" s="70" t="s">
        <v>165</v>
      </c>
      <c r="C333" s="71"/>
      <c r="D333" s="71"/>
      <c r="E333" s="71"/>
      <c r="F333" s="71"/>
      <c r="G333" s="72"/>
      <c r="H333" s="72"/>
      <c r="I333" s="72"/>
      <c r="J333" s="72"/>
      <c r="K333" s="72"/>
      <c r="L333" s="72"/>
      <c r="M333" s="72"/>
      <c r="N333" s="72"/>
      <c r="O333" s="72"/>
      <c r="P333" s="72"/>
      <c r="Q333">
        <v>995</v>
      </c>
      <c r="S333">
        <v>134</v>
      </c>
      <c r="T333" s="73">
        <v>0.2984409799554566</v>
      </c>
      <c r="U333" s="72">
        <v>1078740.8640338378</v>
      </c>
      <c r="V333" s="72">
        <v>5396106.8610690432</v>
      </c>
      <c r="W333" t="s">
        <v>413</v>
      </c>
    </row>
    <row r="334" spans="1:23" x14ac:dyDescent="0.35">
      <c r="A334" s="70">
        <v>5900</v>
      </c>
      <c r="B334" t="s">
        <v>110</v>
      </c>
      <c r="C334" s="69">
        <v>23124834.25</v>
      </c>
      <c r="D334" s="69">
        <v>329837.32</v>
      </c>
      <c r="E334" s="69">
        <v>0</v>
      </c>
      <c r="F334" s="71">
        <v>22794996.93</v>
      </c>
      <c r="G334" s="72">
        <v>2809051.46</v>
      </c>
      <c r="H334" s="72">
        <v>440797.09</v>
      </c>
      <c r="I334" s="72">
        <v>0</v>
      </c>
      <c r="J334" s="72">
        <v>614692.38</v>
      </c>
      <c r="K334" s="72">
        <v>32657.769999999997</v>
      </c>
      <c r="L334" s="72">
        <v>0</v>
      </c>
      <c r="M334" s="72">
        <v>0</v>
      </c>
      <c r="N334" s="72">
        <v>737.11</v>
      </c>
      <c r="O334" s="72">
        <v>3897935.8099999996</v>
      </c>
      <c r="P334" s="72">
        <v>18897061.120000001</v>
      </c>
      <c r="Q334">
        <v>2205</v>
      </c>
      <c r="R334" s="72">
        <v>8570.0957460317459</v>
      </c>
      <c r="S334">
        <v>501</v>
      </c>
      <c r="U334" s="72">
        <v>4293617.9687619051</v>
      </c>
      <c r="V334" s="72">
        <v>18897798.23</v>
      </c>
    </row>
    <row r="335" spans="1:23" x14ac:dyDescent="0.35">
      <c r="A335" s="70" t="s">
        <v>164</v>
      </c>
      <c r="C335" s="71"/>
      <c r="D335" s="71"/>
      <c r="E335" s="71"/>
      <c r="F335" s="71"/>
      <c r="G335" s="72"/>
      <c r="H335" s="72"/>
      <c r="I335" s="72"/>
      <c r="J335" s="72"/>
      <c r="K335" s="72"/>
      <c r="L335" s="72"/>
      <c r="M335" s="72"/>
      <c r="N335" s="72"/>
      <c r="O335" s="72"/>
      <c r="P335" s="72"/>
      <c r="Q335">
        <v>1223</v>
      </c>
      <c r="S335">
        <v>343</v>
      </c>
      <c r="T335" s="73">
        <v>0.68463073852295409</v>
      </c>
      <c r="U335" s="72">
        <v>2939542.840888889</v>
      </c>
      <c r="V335" s="72">
        <v>12938013.558662675</v>
      </c>
      <c r="W335" t="s">
        <v>413</v>
      </c>
    </row>
    <row r="336" spans="1:23" x14ac:dyDescent="0.35">
      <c r="A336" s="70" t="s">
        <v>165</v>
      </c>
      <c r="C336" s="71"/>
      <c r="D336" s="71"/>
      <c r="E336" s="71"/>
      <c r="F336" s="71"/>
      <c r="G336" s="72"/>
      <c r="H336" s="72"/>
      <c r="I336" s="72"/>
      <c r="J336" s="72"/>
      <c r="K336" s="72"/>
      <c r="L336" s="72"/>
      <c r="M336" s="72"/>
      <c r="N336" s="72"/>
      <c r="O336" s="72"/>
      <c r="P336" s="72"/>
      <c r="Q336">
        <v>982</v>
      </c>
      <c r="S336">
        <v>158</v>
      </c>
      <c r="T336" s="73">
        <v>0.31536926147704591</v>
      </c>
      <c r="U336" s="72">
        <v>1354075.1278730158</v>
      </c>
      <c r="V336" s="72">
        <v>5959784.6713373261</v>
      </c>
      <c r="W336" t="s">
        <v>413</v>
      </c>
    </row>
    <row r="337" spans="1:23" x14ac:dyDescent="0.35">
      <c r="A337" s="70">
        <v>5920</v>
      </c>
      <c r="B337" t="s">
        <v>111</v>
      </c>
      <c r="C337" s="69">
        <v>8732590.5199999996</v>
      </c>
      <c r="D337" s="69">
        <v>94072.06</v>
      </c>
      <c r="E337" s="69">
        <v>0</v>
      </c>
      <c r="F337" s="71">
        <v>8638518.459999999</v>
      </c>
      <c r="G337" s="72">
        <v>538706.53</v>
      </c>
      <c r="H337" s="72">
        <v>277308.08</v>
      </c>
      <c r="I337" s="72">
        <v>0</v>
      </c>
      <c r="J337" s="72">
        <v>215829.66</v>
      </c>
      <c r="K337" s="72">
        <v>8235.2800000000007</v>
      </c>
      <c r="L337" s="72">
        <v>14769.310000000001</v>
      </c>
      <c r="M337" s="72">
        <v>0</v>
      </c>
      <c r="N337" s="72">
        <v>22928.46</v>
      </c>
      <c r="O337" s="72">
        <v>1077777.32</v>
      </c>
      <c r="P337" s="72">
        <v>7560741.1399999987</v>
      </c>
      <c r="Q337">
        <v>753</v>
      </c>
      <c r="R337" s="72">
        <v>10040.824887118191</v>
      </c>
      <c r="S337">
        <v>98</v>
      </c>
      <c r="U337" s="72">
        <v>984000.8389375828</v>
      </c>
      <c r="V337" s="72">
        <v>7583669.5999999987</v>
      </c>
    </row>
    <row r="338" spans="1:23" x14ac:dyDescent="0.35">
      <c r="A338" s="70" t="s">
        <v>164</v>
      </c>
      <c r="C338" s="71"/>
      <c r="D338" s="71"/>
      <c r="E338" s="71"/>
      <c r="F338" s="71"/>
      <c r="G338" s="72"/>
      <c r="H338" s="72"/>
      <c r="I338" s="72"/>
      <c r="J338" s="72"/>
      <c r="K338" s="72"/>
      <c r="L338" s="72"/>
      <c r="M338" s="72"/>
      <c r="N338" s="72"/>
      <c r="O338" s="72"/>
      <c r="P338" s="72"/>
      <c r="Q338">
        <v>439</v>
      </c>
      <c r="S338">
        <v>67</v>
      </c>
      <c r="T338" s="73">
        <v>0.68367346938775508</v>
      </c>
      <c r="U338" s="72">
        <v>672735.2674369188</v>
      </c>
      <c r="V338" s="72">
        <v>5184753.7061224477</v>
      </c>
      <c r="W338" t="s">
        <v>413</v>
      </c>
    </row>
    <row r="339" spans="1:23" x14ac:dyDescent="0.35">
      <c r="A339" s="70" t="s">
        <v>165</v>
      </c>
      <c r="C339" s="71"/>
      <c r="D339" s="71"/>
      <c r="E339" s="71"/>
      <c r="F339" s="71"/>
      <c r="G339" s="72"/>
      <c r="H339" s="72"/>
      <c r="I339" s="72"/>
      <c r="J339" s="72"/>
      <c r="K339" s="72"/>
      <c r="L339" s="72"/>
      <c r="M339" s="72"/>
      <c r="N339" s="72"/>
      <c r="O339" s="72"/>
      <c r="P339" s="72"/>
      <c r="Q339">
        <v>314</v>
      </c>
      <c r="S339">
        <v>31</v>
      </c>
      <c r="T339" s="73">
        <v>0.31632653061224492</v>
      </c>
      <c r="U339" s="72">
        <v>311265.57150066394</v>
      </c>
      <c r="V339" s="72">
        <v>2398915.893877551</v>
      </c>
      <c r="W339" t="s">
        <v>413</v>
      </c>
    </row>
    <row r="340" spans="1:23" x14ac:dyDescent="0.35">
      <c r="A340" s="70">
        <v>5921</v>
      </c>
      <c r="B340" t="s">
        <v>112</v>
      </c>
      <c r="C340" s="69">
        <v>11379592.109999999</v>
      </c>
      <c r="D340" s="69">
        <v>122742.82</v>
      </c>
      <c r="E340" s="69">
        <v>0</v>
      </c>
      <c r="F340" s="71">
        <v>11256849.289999999</v>
      </c>
      <c r="G340" s="72">
        <v>898208.88</v>
      </c>
      <c r="H340" s="72">
        <v>395836.11</v>
      </c>
      <c r="I340" s="72">
        <v>0</v>
      </c>
      <c r="J340" s="72">
        <v>284149.07</v>
      </c>
      <c r="K340" s="72">
        <v>18441.420000000002</v>
      </c>
      <c r="L340" s="72">
        <v>0</v>
      </c>
      <c r="M340" s="72">
        <v>0</v>
      </c>
      <c r="N340" s="72">
        <v>108.94</v>
      </c>
      <c r="O340" s="72">
        <v>1596744.42</v>
      </c>
      <c r="P340" s="72">
        <v>9660104.8699999992</v>
      </c>
      <c r="Q340">
        <v>1279</v>
      </c>
      <c r="R340" s="72">
        <v>7552.8575996872551</v>
      </c>
      <c r="S340">
        <v>176</v>
      </c>
      <c r="U340" s="72">
        <v>1329302.9375449568</v>
      </c>
      <c r="V340" s="72">
        <v>9660213.8099999987</v>
      </c>
    </row>
    <row r="341" spans="1:23" x14ac:dyDescent="0.35">
      <c r="A341" s="70" t="s">
        <v>164</v>
      </c>
      <c r="C341" s="71"/>
      <c r="D341" s="71"/>
      <c r="E341" s="71"/>
      <c r="F341" s="71"/>
      <c r="G341" s="72"/>
      <c r="H341" s="72"/>
      <c r="I341" s="72"/>
      <c r="J341" s="72"/>
      <c r="K341" s="72"/>
      <c r="L341" s="72"/>
      <c r="M341" s="72"/>
      <c r="N341" s="72"/>
      <c r="O341" s="72"/>
      <c r="P341" s="72"/>
      <c r="Q341">
        <v>722</v>
      </c>
      <c r="S341">
        <v>117</v>
      </c>
      <c r="T341" s="73">
        <v>0.66477272727272729</v>
      </c>
      <c r="U341" s="72">
        <v>883684.33916340885</v>
      </c>
      <c r="V341" s="72">
        <v>6421846.6805113629</v>
      </c>
      <c r="W341" t="s">
        <v>413</v>
      </c>
    </row>
    <row r="342" spans="1:23" x14ac:dyDescent="0.35">
      <c r="A342" s="70" t="s">
        <v>165</v>
      </c>
      <c r="C342" s="71"/>
      <c r="D342" s="71"/>
      <c r="E342" s="71"/>
      <c r="F342" s="71"/>
      <c r="G342" s="72"/>
      <c r="H342" s="72"/>
      <c r="I342" s="72"/>
      <c r="J342" s="72"/>
      <c r="K342" s="72"/>
      <c r="L342" s="72"/>
      <c r="M342" s="72"/>
      <c r="N342" s="72"/>
      <c r="O342" s="72"/>
      <c r="P342" s="72"/>
      <c r="Q342">
        <v>557</v>
      </c>
      <c r="S342">
        <v>59</v>
      </c>
      <c r="T342" s="73">
        <v>0.33522727272727271</v>
      </c>
      <c r="U342" s="72">
        <v>445618.59838154807</v>
      </c>
      <c r="V342" s="72">
        <v>3238367.1294886358</v>
      </c>
      <c r="W342" t="s">
        <v>413</v>
      </c>
    </row>
    <row r="343" spans="1:23" x14ac:dyDescent="0.35">
      <c r="A343" s="70">
        <v>6000</v>
      </c>
      <c r="B343" t="s">
        <v>113</v>
      </c>
      <c r="C343" s="69">
        <v>12387358.57</v>
      </c>
      <c r="D343" s="69">
        <v>66446.2</v>
      </c>
      <c r="E343" s="69">
        <v>0</v>
      </c>
      <c r="F343" s="71">
        <v>12320912.370000001</v>
      </c>
      <c r="G343" s="72">
        <v>905366.26</v>
      </c>
      <c r="H343" s="72">
        <v>970961.39</v>
      </c>
      <c r="I343" s="72">
        <v>0</v>
      </c>
      <c r="J343" s="72">
        <v>294628.01</v>
      </c>
      <c r="K343" s="72">
        <v>12445.48</v>
      </c>
      <c r="L343" s="72">
        <v>3000</v>
      </c>
      <c r="M343" s="72">
        <v>2140</v>
      </c>
      <c r="N343" s="72">
        <v>798</v>
      </c>
      <c r="O343" s="72">
        <v>2189339.14</v>
      </c>
      <c r="P343" s="72">
        <v>10131573.23</v>
      </c>
      <c r="Q343">
        <v>876</v>
      </c>
      <c r="R343" s="72">
        <v>11565.722865296804</v>
      </c>
      <c r="S343">
        <v>144</v>
      </c>
      <c r="U343" s="72">
        <v>1665464.0926027398</v>
      </c>
      <c r="V343" s="72">
        <v>10134511.23</v>
      </c>
    </row>
    <row r="344" spans="1:23" x14ac:dyDescent="0.35">
      <c r="A344" s="70" t="s">
        <v>164</v>
      </c>
      <c r="C344" s="71"/>
      <c r="D344" s="71"/>
      <c r="E344" s="71"/>
      <c r="F344" s="71"/>
      <c r="G344" s="72"/>
      <c r="H344" s="72"/>
      <c r="I344" s="72"/>
      <c r="J344" s="72"/>
      <c r="K344" s="72"/>
      <c r="L344" s="72"/>
      <c r="M344" s="72"/>
      <c r="N344" s="72"/>
      <c r="O344" s="72"/>
      <c r="P344" s="72"/>
      <c r="Q344">
        <v>495</v>
      </c>
      <c r="S344">
        <v>82</v>
      </c>
      <c r="T344" s="73">
        <v>0.56944444444444442</v>
      </c>
      <c r="U344" s="72">
        <v>948389.27495433798</v>
      </c>
      <c r="V344" s="72">
        <v>5771041.1170833334</v>
      </c>
      <c r="W344" t="s">
        <v>413</v>
      </c>
    </row>
    <row r="345" spans="1:23" x14ac:dyDescent="0.35">
      <c r="A345" s="70" t="s">
        <v>165</v>
      </c>
      <c r="C345" s="71"/>
      <c r="D345" s="71"/>
      <c r="E345" s="71"/>
      <c r="F345" s="71"/>
      <c r="G345" s="72"/>
      <c r="H345" s="72"/>
      <c r="I345" s="72"/>
      <c r="J345" s="72"/>
      <c r="K345" s="72"/>
      <c r="L345" s="72"/>
      <c r="M345" s="72"/>
      <c r="N345" s="72"/>
      <c r="O345" s="72"/>
      <c r="P345" s="72"/>
      <c r="Q345">
        <v>381</v>
      </c>
      <c r="S345">
        <v>62</v>
      </c>
      <c r="T345" s="73">
        <v>0.43055555555555558</v>
      </c>
      <c r="U345" s="72">
        <v>717074.81764840183</v>
      </c>
      <c r="V345" s="72">
        <v>4363470.112916667</v>
      </c>
      <c r="W345" t="s">
        <v>413</v>
      </c>
    </row>
    <row r="346" spans="1:23" x14ac:dyDescent="0.35">
      <c r="A346" s="70">
        <v>6100</v>
      </c>
      <c r="B346" t="s">
        <v>114</v>
      </c>
      <c r="C346" s="69">
        <v>183684604.69999999</v>
      </c>
      <c r="D346" s="69">
        <v>4777124.0599999996</v>
      </c>
      <c r="E346" s="69">
        <v>0</v>
      </c>
      <c r="F346" s="71">
        <v>178907480.63999999</v>
      </c>
      <c r="G346" s="72">
        <v>12015525.470000001</v>
      </c>
      <c r="H346" s="72">
        <v>1937954.91</v>
      </c>
      <c r="I346" s="72">
        <v>48735.4</v>
      </c>
      <c r="J346" s="72">
        <v>3847548.51</v>
      </c>
      <c r="K346" s="72">
        <v>95390.33</v>
      </c>
      <c r="L346" s="72">
        <v>1211045.97</v>
      </c>
      <c r="M346" s="72">
        <v>0</v>
      </c>
      <c r="N346" s="72">
        <v>0</v>
      </c>
      <c r="O346" s="72">
        <v>19156200.589999996</v>
      </c>
      <c r="P346" s="72">
        <v>159751280.04999998</v>
      </c>
      <c r="Q346">
        <v>18278</v>
      </c>
      <c r="R346" s="72">
        <v>8740.0853512419289</v>
      </c>
      <c r="S346">
        <v>2379</v>
      </c>
      <c r="U346" s="72">
        <v>20792663.050604548</v>
      </c>
      <c r="V346" s="72">
        <v>159751280.04999998</v>
      </c>
    </row>
    <row r="347" spans="1:23" x14ac:dyDescent="0.35">
      <c r="A347" s="70" t="s">
        <v>164</v>
      </c>
      <c r="C347" s="71"/>
      <c r="D347" s="71"/>
      <c r="E347" s="71"/>
      <c r="F347" s="71"/>
      <c r="G347" s="72"/>
      <c r="H347" s="72"/>
      <c r="I347" s="72"/>
      <c r="J347" s="72"/>
      <c r="K347" s="72"/>
      <c r="L347" s="72"/>
      <c r="M347" s="72"/>
      <c r="N347" s="72"/>
      <c r="O347" s="72"/>
      <c r="P347" s="72"/>
      <c r="Q347">
        <v>9465</v>
      </c>
      <c r="S347">
        <v>1512</v>
      </c>
      <c r="T347" s="73">
        <v>0.63556116015132413</v>
      </c>
      <c r="U347" s="72">
        <v>13215009.051077796</v>
      </c>
      <c r="V347" s="72">
        <v>101531708.88423707</v>
      </c>
      <c r="W347" t="s">
        <v>413</v>
      </c>
    </row>
    <row r="348" spans="1:23" x14ac:dyDescent="0.35">
      <c r="A348" s="70" t="s">
        <v>165</v>
      </c>
      <c r="C348" s="71"/>
      <c r="D348" s="71"/>
      <c r="E348" s="71"/>
      <c r="F348" s="71"/>
      <c r="G348" s="72"/>
      <c r="H348" s="72"/>
      <c r="I348" s="72"/>
      <c r="J348" s="72"/>
      <c r="K348" s="72"/>
      <c r="L348" s="72"/>
      <c r="M348" s="72"/>
      <c r="N348" s="72"/>
      <c r="O348" s="72"/>
      <c r="P348" s="72"/>
      <c r="Q348">
        <v>8813</v>
      </c>
      <c r="S348">
        <v>867</v>
      </c>
      <c r="T348" s="73">
        <v>0.36443883984867592</v>
      </c>
      <c r="U348" s="72">
        <v>7577653.9995267522</v>
      </c>
      <c r="V348" s="72">
        <v>58219571.165762924</v>
      </c>
      <c r="W348" t="s">
        <v>413</v>
      </c>
    </row>
    <row r="349" spans="1:23" x14ac:dyDescent="0.35">
      <c r="A349" s="70">
        <v>6120</v>
      </c>
      <c r="B349" t="s">
        <v>115</v>
      </c>
      <c r="C349" s="69">
        <v>38727281.189999998</v>
      </c>
      <c r="D349" s="69">
        <v>1862546.03</v>
      </c>
      <c r="E349" s="69">
        <v>0</v>
      </c>
      <c r="F349" s="71">
        <v>36864735.159999996</v>
      </c>
      <c r="G349" s="72">
        <v>2959061.1</v>
      </c>
      <c r="H349" s="72">
        <v>1003841.5100000001</v>
      </c>
      <c r="I349" s="72">
        <v>25691.56</v>
      </c>
      <c r="J349" s="72">
        <v>947202.32000000007</v>
      </c>
      <c r="K349" s="72">
        <v>38838.990000000005</v>
      </c>
      <c r="L349" s="72">
        <v>0</v>
      </c>
      <c r="M349" s="72">
        <v>0</v>
      </c>
      <c r="N349" s="72">
        <v>23053.41</v>
      </c>
      <c r="O349" s="72">
        <v>4997688.8900000006</v>
      </c>
      <c r="P349" s="72">
        <v>31867046.269999996</v>
      </c>
      <c r="Q349">
        <v>3915</v>
      </c>
      <c r="R349" s="72">
        <v>8139.7308480204329</v>
      </c>
      <c r="S349">
        <v>591</v>
      </c>
      <c r="U349" s="72">
        <v>4810580.9311800757</v>
      </c>
      <c r="V349" s="72">
        <v>31890099.679999996</v>
      </c>
    </row>
    <row r="350" spans="1:23" x14ac:dyDescent="0.35">
      <c r="A350" s="70" t="s">
        <v>164</v>
      </c>
      <c r="C350" s="71"/>
      <c r="D350" s="71"/>
      <c r="E350" s="71"/>
      <c r="F350" s="71"/>
      <c r="G350" s="72"/>
      <c r="H350" s="72"/>
      <c r="I350" s="72"/>
      <c r="J350" s="72"/>
      <c r="K350" s="72"/>
      <c r="L350" s="72"/>
      <c r="M350" s="72"/>
      <c r="N350" s="72"/>
      <c r="O350" s="72"/>
      <c r="P350" s="72"/>
      <c r="Q350">
        <v>2091</v>
      </c>
      <c r="S350">
        <v>391</v>
      </c>
      <c r="T350" s="73">
        <v>0.66159052453468692</v>
      </c>
      <c r="U350" s="72">
        <v>3182634.7615759894</v>
      </c>
      <c r="V350" s="72">
        <v>21098187.774754647</v>
      </c>
      <c r="W350" t="s">
        <v>413</v>
      </c>
    </row>
    <row r="351" spans="1:23" x14ac:dyDescent="0.35">
      <c r="A351" s="70" t="s">
        <v>165</v>
      </c>
      <c r="C351" s="71"/>
      <c r="D351" s="71"/>
      <c r="E351" s="71"/>
      <c r="F351" s="71"/>
      <c r="G351" s="72"/>
      <c r="H351" s="72"/>
      <c r="I351" s="72"/>
      <c r="J351" s="72"/>
      <c r="K351" s="72"/>
      <c r="L351" s="72"/>
      <c r="M351" s="72"/>
      <c r="N351" s="72"/>
      <c r="O351" s="72"/>
      <c r="P351" s="72"/>
      <c r="Q351">
        <v>1824</v>
      </c>
      <c r="S351">
        <v>200</v>
      </c>
      <c r="T351" s="73">
        <v>0.33840947546531303</v>
      </c>
      <c r="U351" s="72">
        <v>1627946.1696040865</v>
      </c>
      <c r="V351" s="72">
        <v>10791911.905245345</v>
      </c>
      <c r="W351" t="s">
        <v>413</v>
      </c>
    </row>
    <row r="352" spans="1:23" x14ac:dyDescent="0.35">
      <c r="A352" s="70">
        <v>6200</v>
      </c>
      <c r="B352" t="s">
        <v>116</v>
      </c>
      <c r="C352" s="69">
        <v>35868649.039999999</v>
      </c>
      <c r="D352" s="69">
        <v>640500.81000000006</v>
      </c>
      <c r="E352" s="69">
        <v>0</v>
      </c>
      <c r="F352" s="71">
        <v>35228148.229999997</v>
      </c>
      <c r="G352" s="72">
        <v>3339145.04</v>
      </c>
      <c r="H352" s="72">
        <v>1403898.21</v>
      </c>
      <c r="I352" s="72">
        <v>35213.760000000002</v>
      </c>
      <c r="J352" s="72">
        <v>851443.67</v>
      </c>
      <c r="K352" s="72">
        <v>24119.69</v>
      </c>
      <c r="L352" s="72">
        <v>0</v>
      </c>
      <c r="M352" s="72">
        <v>0</v>
      </c>
      <c r="N352" s="72">
        <v>38152.25</v>
      </c>
      <c r="O352" s="72">
        <v>5691972.6200000001</v>
      </c>
      <c r="P352" s="72">
        <v>29536175.609999996</v>
      </c>
      <c r="Q352">
        <v>3785</v>
      </c>
      <c r="R352" s="72">
        <v>7803.4810066050186</v>
      </c>
      <c r="S352">
        <v>637</v>
      </c>
      <c r="U352" s="72">
        <v>4970817.4012073968</v>
      </c>
      <c r="V352" s="72">
        <v>29574327.859999996</v>
      </c>
    </row>
    <row r="353" spans="1:23" x14ac:dyDescent="0.35">
      <c r="A353" s="70" t="s">
        <v>164</v>
      </c>
      <c r="C353" s="71"/>
      <c r="D353" s="71"/>
      <c r="E353" s="71"/>
      <c r="F353" s="71"/>
      <c r="G353" s="72"/>
      <c r="H353" s="72"/>
      <c r="I353" s="72"/>
      <c r="J353" s="72"/>
      <c r="K353" s="72"/>
      <c r="L353" s="72"/>
      <c r="M353" s="72"/>
      <c r="N353" s="72"/>
      <c r="O353" s="72"/>
      <c r="P353" s="72"/>
      <c r="Q353">
        <v>2031</v>
      </c>
      <c r="S353">
        <v>393</v>
      </c>
      <c r="T353" s="73">
        <v>0.61695447409733128</v>
      </c>
      <c r="U353" s="72">
        <v>3066768.0355957723</v>
      </c>
      <c r="V353" s="72">
        <v>18246013.891648352</v>
      </c>
      <c r="W353" t="s">
        <v>413</v>
      </c>
    </row>
    <row r="354" spans="1:23" x14ac:dyDescent="0.35">
      <c r="A354" s="70" t="s">
        <v>165</v>
      </c>
      <c r="C354" s="71"/>
      <c r="D354" s="71"/>
      <c r="E354" s="71"/>
      <c r="F354" s="71"/>
      <c r="G354" s="72"/>
      <c r="H354" s="72"/>
      <c r="I354" s="72"/>
      <c r="J354" s="72"/>
      <c r="K354" s="72"/>
      <c r="L354" s="72"/>
      <c r="M354" s="72"/>
      <c r="N354" s="72"/>
      <c r="O354" s="72"/>
      <c r="P354" s="72"/>
      <c r="Q354">
        <v>1754</v>
      </c>
      <c r="S354">
        <v>244</v>
      </c>
      <c r="T354" s="73">
        <v>0.38304552590266877</v>
      </c>
      <c r="U354" s="72">
        <v>1904049.3656116244</v>
      </c>
      <c r="V354" s="72">
        <v>11328313.968351647</v>
      </c>
      <c r="W354" t="s">
        <v>413</v>
      </c>
    </row>
    <row r="355" spans="1:23" x14ac:dyDescent="0.35">
      <c r="A355" s="70">
        <v>6220</v>
      </c>
      <c r="B355" t="s">
        <v>117</v>
      </c>
      <c r="C355" s="69">
        <v>14715957.02</v>
      </c>
      <c r="D355" s="69">
        <v>372266.56</v>
      </c>
      <c r="E355" s="69">
        <v>0</v>
      </c>
      <c r="F355" s="71">
        <v>14343690.459999999</v>
      </c>
      <c r="G355" s="72">
        <v>1115615.6599999999</v>
      </c>
      <c r="H355" s="72">
        <v>567646.01</v>
      </c>
      <c r="I355" s="72">
        <v>50900.160000000003</v>
      </c>
      <c r="J355" s="72">
        <v>351758.2</v>
      </c>
      <c r="K355" s="72">
        <v>39880.86</v>
      </c>
      <c r="L355" s="72">
        <v>0</v>
      </c>
      <c r="M355" s="72">
        <v>0</v>
      </c>
      <c r="N355" s="72">
        <v>30340.74</v>
      </c>
      <c r="O355" s="72">
        <v>2156141.63</v>
      </c>
      <c r="P355" s="72">
        <v>12187548.829999998</v>
      </c>
      <c r="Q355">
        <v>1605</v>
      </c>
      <c r="R355" s="72">
        <v>7593.488367601245</v>
      </c>
      <c r="S355">
        <v>250</v>
      </c>
      <c r="U355" s="72">
        <v>1898372.0919003112</v>
      </c>
      <c r="V355" s="72">
        <v>12217889.569999998</v>
      </c>
    </row>
    <row r="356" spans="1:23" x14ac:dyDescent="0.35">
      <c r="A356" s="70" t="s">
        <v>164</v>
      </c>
      <c r="C356" s="71"/>
      <c r="D356" s="71"/>
      <c r="E356" s="71"/>
      <c r="F356" s="71"/>
      <c r="G356" s="72"/>
      <c r="H356" s="72"/>
      <c r="I356" s="72"/>
      <c r="J356" s="72"/>
      <c r="K356" s="72"/>
      <c r="L356" s="72"/>
      <c r="M356" s="72"/>
      <c r="N356" s="72"/>
      <c r="O356" s="72"/>
      <c r="P356" s="72"/>
      <c r="Q356">
        <v>945</v>
      </c>
      <c r="S356">
        <v>172</v>
      </c>
      <c r="T356" s="73">
        <v>0.68799999999999994</v>
      </c>
      <c r="U356" s="72">
        <v>1306079.9992274141</v>
      </c>
      <c r="V356" s="72">
        <v>8405908.0241599977</v>
      </c>
      <c r="W356" t="s">
        <v>413</v>
      </c>
    </row>
    <row r="357" spans="1:23" x14ac:dyDescent="0.35">
      <c r="A357" s="70" t="s">
        <v>165</v>
      </c>
      <c r="C357" s="71"/>
      <c r="D357" s="71"/>
      <c r="E357" s="71"/>
      <c r="F357" s="71"/>
      <c r="G357" s="72"/>
      <c r="H357" s="72"/>
      <c r="I357" s="72"/>
      <c r="J357" s="72"/>
      <c r="K357" s="72"/>
      <c r="L357" s="72"/>
      <c r="M357" s="72"/>
      <c r="N357" s="72"/>
      <c r="O357" s="72"/>
      <c r="P357" s="72"/>
      <c r="Q357">
        <v>660</v>
      </c>
      <c r="S357">
        <v>78</v>
      </c>
      <c r="T357" s="73">
        <v>0.312</v>
      </c>
      <c r="U357" s="72">
        <v>592292.09267289715</v>
      </c>
      <c r="V357" s="72">
        <v>3811981.5458399993</v>
      </c>
      <c r="W357" t="s">
        <v>413</v>
      </c>
    </row>
    <row r="358" spans="1:23" x14ac:dyDescent="0.35">
      <c r="A358" s="70">
        <v>6312</v>
      </c>
      <c r="B358" t="s">
        <v>118</v>
      </c>
      <c r="C358" s="69">
        <v>10134226.699999999</v>
      </c>
      <c r="D358" s="69">
        <v>323524.5</v>
      </c>
      <c r="E358" s="69">
        <v>0</v>
      </c>
      <c r="F358" s="71">
        <v>9810702.1999999993</v>
      </c>
      <c r="G358" s="72">
        <v>252489.15</v>
      </c>
      <c r="H358" s="72">
        <v>705491.98</v>
      </c>
      <c r="I358" s="72">
        <v>0</v>
      </c>
      <c r="J358" s="72">
        <v>220642.46</v>
      </c>
      <c r="K358" s="72">
        <v>15154</v>
      </c>
      <c r="L358" s="72">
        <v>0</v>
      </c>
      <c r="M358" s="72">
        <v>0</v>
      </c>
      <c r="N358" s="72">
        <v>7769.48</v>
      </c>
      <c r="O358" s="72">
        <v>1201547.07</v>
      </c>
      <c r="P358" s="72">
        <v>8609155.129999999</v>
      </c>
      <c r="Q358">
        <v>666</v>
      </c>
      <c r="R358" s="72">
        <v>12926.659354354353</v>
      </c>
      <c r="S358">
        <v>80</v>
      </c>
      <c r="U358" s="72">
        <v>1034132.7483483483</v>
      </c>
      <c r="V358" s="72">
        <v>8616924.6099999994</v>
      </c>
    </row>
    <row r="359" spans="1:23" x14ac:dyDescent="0.35">
      <c r="A359" s="70" t="s">
        <v>164</v>
      </c>
      <c r="C359" s="71"/>
      <c r="D359" s="71"/>
      <c r="E359" s="71"/>
      <c r="F359" s="71"/>
      <c r="G359" s="72"/>
      <c r="H359" s="72"/>
      <c r="I359" s="72"/>
      <c r="J359" s="72"/>
      <c r="K359" s="72"/>
      <c r="L359" s="72"/>
      <c r="M359" s="72"/>
      <c r="N359" s="72"/>
      <c r="O359" s="72"/>
      <c r="P359" s="72"/>
      <c r="Q359">
        <v>367</v>
      </c>
      <c r="S359">
        <v>54</v>
      </c>
      <c r="T359" s="73">
        <v>0.67500000000000004</v>
      </c>
      <c r="U359" s="72">
        <v>698039.60513513512</v>
      </c>
      <c r="V359" s="72">
        <v>5816424.1117500002</v>
      </c>
      <c r="W359" t="s">
        <v>413</v>
      </c>
    </row>
    <row r="360" spans="1:23" x14ac:dyDescent="0.35">
      <c r="A360" s="70" t="s">
        <v>165</v>
      </c>
      <c r="C360" s="71"/>
      <c r="D360" s="71"/>
      <c r="E360" s="71"/>
      <c r="F360" s="71"/>
      <c r="G360" s="72"/>
      <c r="H360" s="72"/>
      <c r="I360" s="72"/>
      <c r="J360" s="72"/>
      <c r="K360" s="72"/>
      <c r="L360" s="72"/>
      <c r="M360" s="72"/>
      <c r="N360" s="72"/>
      <c r="O360" s="72"/>
      <c r="P360" s="72"/>
      <c r="Q360">
        <v>299</v>
      </c>
      <c r="S360">
        <v>26</v>
      </c>
      <c r="T360" s="73">
        <v>0.32500000000000001</v>
      </c>
      <c r="U360" s="72">
        <v>336093.14321321319</v>
      </c>
      <c r="V360" s="72">
        <v>2800500.4982499997</v>
      </c>
      <c r="W360" t="s">
        <v>413</v>
      </c>
    </row>
    <row r="361" spans="1:23" x14ac:dyDescent="0.35">
      <c r="A361" s="70">
        <v>6400</v>
      </c>
      <c r="B361" t="s">
        <v>119</v>
      </c>
      <c r="C361" s="69">
        <v>35617954.109999999</v>
      </c>
      <c r="D361" s="69">
        <v>1398321.39</v>
      </c>
      <c r="E361" s="69">
        <v>0</v>
      </c>
      <c r="F361" s="71">
        <v>34219632.719999999</v>
      </c>
      <c r="G361" s="72">
        <v>2838782.79</v>
      </c>
      <c r="H361" s="72">
        <v>1711353.8099999998</v>
      </c>
      <c r="I361" s="72">
        <v>0</v>
      </c>
      <c r="J361" s="72">
        <v>917224.13</v>
      </c>
      <c r="K361" s="72">
        <v>39343.79</v>
      </c>
      <c r="L361" s="72">
        <v>0</v>
      </c>
      <c r="M361" s="72">
        <v>0</v>
      </c>
      <c r="N361" s="72">
        <v>0</v>
      </c>
      <c r="O361" s="72">
        <v>5506704.5199999996</v>
      </c>
      <c r="P361" s="72">
        <v>28712928.199999999</v>
      </c>
      <c r="Q361">
        <v>3152</v>
      </c>
      <c r="R361" s="72">
        <v>9109.4315355329945</v>
      </c>
      <c r="S361">
        <v>606</v>
      </c>
      <c r="U361" s="72">
        <v>5520315.5105329948</v>
      </c>
      <c r="V361" s="72">
        <v>28712928.199999999</v>
      </c>
    </row>
    <row r="362" spans="1:23" x14ac:dyDescent="0.35">
      <c r="A362" s="70" t="s">
        <v>164</v>
      </c>
      <c r="C362" s="71"/>
      <c r="D362" s="71"/>
      <c r="E362" s="71"/>
      <c r="F362" s="71"/>
      <c r="G362" s="72"/>
      <c r="H362" s="72"/>
      <c r="I362" s="72"/>
      <c r="J362" s="72"/>
      <c r="K362" s="72"/>
      <c r="L362" s="72"/>
      <c r="M362" s="72"/>
      <c r="N362" s="72"/>
      <c r="O362" s="72"/>
      <c r="P362" s="72"/>
      <c r="Q362">
        <v>1677</v>
      </c>
      <c r="S362">
        <v>369</v>
      </c>
      <c r="T362" s="73">
        <v>0.6089108910891089</v>
      </c>
      <c r="U362" s="72">
        <v>3361380.236611675</v>
      </c>
      <c r="V362" s="72">
        <v>17483614.696039602</v>
      </c>
      <c r="W362" t="s">
        <v>413</v>
      </c>
    </row>
    <row r="363" spans="1:23" x14ac:dyDescent="0.35">
      <c r="A363" s="70" t="s">
        <v>165</v>
      </c>
      <c r="C363" s="71"/>
      <c r="D363" s="71"/>
      <c r="E363" s="71"/>
      <c r="F363" s="71"/>
      <c r="G363" s="72"/>
      <c r="H363" s="72"/>
      <c r="I363" s="72"/>
      <c r="J363" s="72"/>
      <c r="K363" s="72"/>
      <c r="L363" s="72"/>
      <c r="M363" s="72"/>
      <c r="N363" s="72"/>
      <c r="O363" s="72"/>
      <c r="P363" s="72"/>
      <c r="Q363">
        <v>1475</v>
      </c>
      <c r="S363">
        <v>237</v>
      </c>
      <c r="T363" s="73">
        <v>0.3910891089108911</v>
      </c>
      <c r="U363" s="72">
        <v>2158935.2739213197</v>
      </c>
      <c r="V363" s="72">
        <v>11229313.503960395</v>
      </c>
      <c r="W363" t="s">
        <v>413</v>
      </c>
    </row>
    <row r="364" spans="1:23" x14ac:dyDescent="0.35">
      <c r="A364" s="70">
        <v>6500</v>
      </c>
      <c r="B364" t="s">
        <v>120</v>
      </c>
      <c r="C364" s="69">
        <v>23147097.100000001</v>
      </c>
      <c r="D364" s="69">
        <v>630289.92000000004</v>
      </c>
      <c r="E364" s="69">
        <v>0</v>
      </c>
      <c r="F364" s="71">
        <v>22516807.18</v>
      </c>
      <c r="G364" s="72">
        <v>2078101.97</v>
      </c>
      <c r="H364" s="72">
        <v>708087.34000000008</v>
      </c>
      <c r="I364" s="72">
        <v>0</v>
      </c>
      <c r="J364" s="72">
        <v>585948.05000000005</v>
      </c>
      <c r="K364" s="72">
        <v>7329.05</v>
      </c>
      <c r="L364" s="72">
        <v>0</v>
      </c>
      <c r="M364" s="72">
        <v>0</v>
      </c>
      <c r="N364" s="72">
        <v>0</v>
      </c>
      <c r="O364" s="72">
        <v>3379466.41</v>
      </c>
      <c r="P364" s="72">
        <v>19137340.77</v>
      </c>
      <c r="Q364">
        <v>2453</v>
      </c>
      <c r="R364" s="72">
        <v>7801.6065103954343</v>
      </c>
      <c r="S364">
        <v>366</v>
      </c>
      <c r="U364" s="72">
        <v>2855387.9828047291</v>
      </c>
      <c r="V364" s="72">
        <v>19137340.77</v>
      </c>
    </row>
    <row r="365" spans="1:23" x14ac:dyDescent="0.35">
      <c r="A365" s="70" t="s">
        <v>164</v>
      </c>
      <c r="C365" s="71"/>
      <c r="D365" s="71"/>
      <c r="E365" s="71"/>
      <c r="F365" s="71"/>
      <c r="G365" s="72"/>
      <c r="H365" s="72"/>
      <c r="I365" s="72"/>
      <c r="J365" s="72"/>
      <c r="K365" s="72"/>
      <c r="L365" s="72"/>
      <c r="M365" s="72"/>
      <c r="N365" s="72"/>
      <c r="O365" s="72"/>
      <c r="P365" s="72"/>
      <c r="Q365">
        <v>1332</v>
      </c>
      <c r="S365">
        <v>174</v>
      </c>
      <c r="T365" s="73">
        <v>0.47540983606557374</v>
      </c>
      <c r="U365" s="72">
        <v>1357479.5328088056</v>
      </c>
      <c r="V365" s="72">
        <v>9098080.0381967202</v>
      </c>
      <c r="W365" t="s">
        <v>413</v>
      </c>
    </row>
    <row r="366" spans="1:23" x14ac:dyDescent="0.35">
      <c r="A366" s="70" t="s">
        <v>165</v>
      </c>
      <c r="C366" s="71"/>
      <c r="D366" s="71"/>
      <c r="E366" s="71"/>
      <c r="F366" s="71"/>
      <c r="G366" s="72"/>
      <c r="H366" s="72"/>
      <c r="I366" s="72"/>
      <c r="J366" s="72"/>
      <c r="K366" s="72"/>
      <c r="L366" s="72"/>
      <c r="M366" s="72"/>
      <c r="N366" s="72"/>
      <c r="O366" s="72"/>
      <c r="P366" s="72"/>
      <c r="Q366">
        <v>1121</v>
      </c>
      <c r="S366">
        <v>192</v>
      </c>
      <c r="T366" s="73">
        <v>0.52459016393442626</v>
      </c>
      <c r="U366" s="72">
        <v>1497908.4499959233</v>
      </c>
      <c r="V366" s="72">
        <v>10039260.731803279</v>
      </c>
      <c r="W366" t="s">
        <v>413</v>
      </c>
    </row>
    <row r="367" spans="1:23" x14ac:dyDescent="0.35">
      <c r="A367" s="70">
        <v>6600</v>
      </c>
      <c r="B367" t="s">
        <v>121</v>
      </c>
      <c r="C367" s="69">
        <v>23229251.989999998</v>
      </c>
      <c r="D367" s="69">
        <v>975645.52</v>
      </c>
      <c r="E367" s="69">
        <v>0</v>
      </c>
      <c r="F367" s="71">
        <v>22253606.469999999</v>
      </c>
      <c r="G367" s="72">
        <v>1865423.22</v>
      </c>
      <c r="H367" s="72">
        <v>769794.03999999992</v>
      </c>
      <c r="I367" s="72">
        <v>0</v>
      </c>
      <c r="J367" s="72">
        <v>616370.05000000005</v>
      </c>
      <c r="K367" s="72">
        <v>37916.03</v>
      </c>
      <c r="L367" s="72">
        <v>0</v>
      </c>
      <c r="M367" s="72">
        <v>0</v>
      </c>
      <c r="N367" s="72">
        <v>0</v>
      </c>
      <c r="O367" s="72">
        <v>3289503.3399999994</v>
      </c>
      <c r="P367" s="72">
        <v>18964103.129999999</v>
      </c>
      <c r="Q367">
        <v>2334</v>
      </c>
      <c r="R367" s="72">
        <v>8125.1512982005133</v>
      </c>
      <c r="S367">
        <v>327</v>
      </c>
      <c r="U367" s="72">
        <v>2656924.474511568</v>
      </c>
      <c r="V367" s="72">
        <v>18964103.129999999</v>
      </c>
    </row>
    <row r="368" spans="1:23" x14ac:dyDescent="0.35">
      <c r="A368" s="70" t="s">
        <v>164</v>
      </c>
      <c r="C368" s="71"/>
      <c r="D368" s="71"/>
      <c r="E368" s="71"/>
      <c r="F368" s="71"/>
      <c r="G368" s="72"/>
      <c r="H368" s="72"/>
      <c r="I368" s="72"/>
      <c r="J368" s="72"/>
      <c r="K368" s="72"/>
      <c r="L368" s="72"/>
      <c r="M368" s="72"/>
      <c r="N368" s="72"/>
      <c r="O368" s="72"/>
      <c r="P368" s="72"/>
      <c r="Q368">
        <v>1254</v>
      </c>
      <c r="S368">
        <v>180</v>
      </c>
      <c r="T368" s="73">
        <v>0.55045871559633031</v>
      </c>
      <c r="U368" s="72">
        <v>1462527.2336760925</v>
      </c>
      <c r="V368" s="72">
        <v>10438955.851376146</v>
      </c>
      <c r="W368" t="s">
        <v>413</v>
      </c>
    </row>
    <row r="369" spans="1:23" x14ac:dyDescent="0.35">
      <c r="A369" s="70" t="s">
        <v>165</v>
      </c>
      <c r="C369" s="71"/>
      <c r="D369" s="71"/>
      <c r="E369" s="71"/>
      <c r="F369" s="71"/>
      <c r="G369" s="72"/>
      <c r="H369" s="72"/>
      <c r="I369" s="72"/>
      <c r="J369" s="72"/>
      <c r="K369" s="72"/>
      <c r="L369" s="72"/>
      <c r="M369" s="72"/>
      <c r="N369" s="72"/>
      <c r="O369" s="72"/>
      <c r="P369" s="72"/>
      <c r="Q369">
        <v>1080</v>
      </c>
      <c r="S369">
        <v>147</v>
      </c>
      <c r="T369" s="73">
        <v>0.44954128440366975</v>
      </c>
      <c r="U369" s="72">
        <v>1194397.2408354755</v>
      </c>
      <c r="V369" s="72">
        <v>8525147.2786238529</v>
      </c>
      <c r="W369" t="s">
        <v>413</v>
      </c>
    </row>
    <row r="370" spans="1:23" x14ac:dyDescent="0.35">
      <c r="A370" s="70">
        <v>6711</v>
      </c>
      <c r="B370" t="s">
        <v>169</v>
      </c>
      <c r="C370" s="69">
        <v>37874892.539999999</v>
      </c>
      <c r="D370" s="69">
        <v>1039921.44</v>
      </c>
      <c r="E370" s="69">
        <v>0</v>
      </c>
      <c r="F370" s="71">
        <v>36834971.100000001</v>
      </c>
      <c r="G370" s="72">
        <v>2306792.58</v>
      </c>
      <c r="H370" s="72">
        <v>2153018.71</v>
      </c>
      <c r="I370" s="72">
        <v>0</v>
      </c>
      <c r="J370" s="72">
        <v>1039865.67</v>
      </c>
      <c r="K370" s="72">
        <v>22743.68</v>
      </c>
      <c r="L370" s="72">
        <v>990000</v>
      </c>
      <c r="M370" s="72">
        <v>0</v>
      </c>
      <c r="N370" s="72">
        <v>0</v>
      </c>
      <c r="O370" s="72">
        <v>6512420.6399999997</v>
      </c>
      <c r="P370" s="72">
        <v>30322550.460000001</v>
      </c>
      <c r="Q370">
        <v>3086</v>
      </c>
      <c r="R370" s="72">
        <v>9825.8426636422555</v>
      </c>
      <c r="S370">
        <v>420</v>
      </c>
      <c r="U370" s="72">
        <v>4126853.9187297472</v>
      </c>
      <c r="V370" s="72">
        <v>30322550.460000001</v>
      </c>
    </row>
    <row r="371" spans="1:23" x14ac:dyDescent="0.35">
      <c r="A371" s="70" t="s">
        <v>164</v>
      </c>
      <c r="C371" s="71"/>
      <c r="D371" s="71"/>
      <c r="E371" s="71"/>
      <c r="F371" s="71"/>
      <c r="G371" s="72"/>
      <c r="H371" s="72"/>
      <c r="I371" s="72"/>
      <c r="J371" s="72"/>
      <c r="K371" s="72"/>
      <c r="L371" s="72"/>
      <c r="M371" s="72"/>
      <c r="N371" s="72"/>
      <c r="O371" s="72"/>
      <c r="P371" s="72"/>
      <c r="Q371">
        <v>1584</v>
      </c>
      <c r="S371">
        <v>275</v>
      </c>
      <c r="T371" s="73">
        <v>0.65476190476190477</v>
      </c>
      <c r="U371" s="72">
        <v>2702106.7325016204</v>
      </c>
      <c r="V371" s="72">
        <v>19854050.896428574</v>
      </c>
      <c r="W371" t="s">
        <v>413</v>
      </c>
    </row>
    <row r="372" spans="1:23" x14ac:dyDescent="0.35">
      <c r="A372" s="70" t="s">
        <v>165</v>
      </c>
      <c r="C372" s="71"/>
      <c r="D372" s="71"/>
      <c r="E372" s="71"/>
      <c r="F372" s="71"/>
      <c r="G372" s="72"/>
      <c r="H372" s="72"/>
      <c r="I372" s="72"/>
      <c r="J372" s="72"/>
      <c r="K372" s="72"/>
      <c r="L372" s="72"/>
      <c r="M372" s="72"/>
      <c r="N372" s="72"/>
      <c r="O372" s="72"/>
      <c r="P372" s="72"/>
      <c r="Q372">
        <v>1502</v>
      </c>
      <c r="S372">
        <v>145</v>
      </c>
      <c r="T372" s="73">
        <v>0.34523809523809523</v>
      </c>
      <c r="U372" s="72">
        <v>1424747.186228127</v>
      </c>
      <c r="V372" s="72">
        <v>10468499.563571429</v>
      </c>
      <c r="W372" t="s">
        <v>413</v>
      </c>
    </row>
    <row r="373" spans="1:23" x14ac:dyDescent="0.35">
      <c r="A373" s="70">
        <v>6811</v>
      </c>
      <c r="B373" t="s">
        <v>123</v>
      </c>
      <c r="C373" s="69">
        <v>11523858.92</v>
      </c>
      <c r="D373" s="69">
        <v>504885.14</v>
      </c>
      <c r="E373" s="69">
        <v>0</v>
      </c>
      <c r="F373" s="71">
        <v>11018973.779999999</v>
      </c>
      <c r="G373" s="72">
        <v>850941</v>
      </c>
      <c r="H373" s="72">
        <v>660229.25</v>
      </c>
      <c r="I373" s="72">
        <v>0</v>
      </c>
      <c r="J373" s="72">
        <v>299516.81</v>
      </c>
      <c r="K373" s="72">
        <v>7499.05</v>
      </c>
      <c r="L373" s="72">
        <v>0</v>
      </c>
      <c r="M373" s="72">
        <v>0</v>
      </c>
      <c r="N373" s="72">
        <v>0</v>
      </c>
      <c r="O373" s="72">
        <v>1818186.11</v>
      </c>
      <c r="P373" s="72">
        <v>9200787.6699999999</v>
      </c>
      <c r="Q373">
        <v>937</v>
      </c>
      <c r="R373" s="72">
        <v>9819.4105336179291</v>
      </c>
      <c r="S373">
        <v>118</v>
      </c>
      <c r="U373" s="72">
        <v>1158690.4429669157</v>
      </c>
      <c r="V373" s="72">
        <v>9200787.6699999999</v>
      </c>
    </row>
    <row r="374" spans="1:23" x14ac:dyDescent="0.35">
      <c r="A374" s="70" t="s">
        <v>164</v>
      </c>
      <c r="C374" s="71"/>
      <c r="D374" s="71"/>
      <c r="E374" s="71"/>
      <c r="F374" s="71"/>
      <c r="G374" s="72"/>
      <c r="H374" s="72"/>
      <c r="I374" s="72"/>
      <c r="J374" s="72"/>
      <c r="K374" s="72"/>
      <c r="L374" s="72"/>
      <c r="M374" s="72"/>
      <c r="N374" s="72"/>
      <c r="O374" s="72"/>
      <c r="P374" s="72"/>
      <c r="Q374">
        <v>521</v>
      </c>
      <c r="S374">
        <v>64</v>
      </c>
      <c r="T374" s="73">
        <v>0.5423728813559322</v>
      </c>
      <c r="U374" s="72">
        <v>628442.27415154746</v>
      </c>
      <c r="V374" s="72">
        <v>4990257.7193220342</v>
      </c>
      <c r="W374" t="s">
        <v>413</v>
      </c>
    </row>
    <row r="375" spans="1:23" x14ac:dyDescent="0.35">
      <c r="A375" s="70" t="s">
        <v>165</v>
      </c>
      <c r="C375" s="71"/>
      <c r="D375" s="71"/>
      <c r="E375" s="71"/>
      <c r="F375" s="71"/>
      <c r="G375" s="72"/>
      <c r="H375" s="72"/>
      <c r="I375" s="72"/>
      <c r="J375" s="72"/>
      <c r="K375" s="72"/>
      <c r="L375" s="72"/>
      <c r="M375" s="72"/>
      <c r="N375" s="72"/>
      <c r="O375" s="72"/>
      <c r="P375" s="72"/>
      <c r="Q375">
        <v>416</v>
      </c>
      <c r="S375">
        <v>54</v>
      </c>
      <c r="T375" s="73">
        <v>0.4576271186440678</v>
      </c>
      <c r="U375" s="72">
        <v>530248.1688153682</v>
      </c>
      <c r="V375" s="72">
        <v>4210529.9506779658</v>
      </c>
      <c r="W375" t="s">
        <v>413</v>
      </c>
    </row>
    <row r="376" spans="1:23" x14ac:dyDescent="0.35">
      <c r="A376" s="70">
        <v>6812</v>
      </c>
      <c r="B376" t="s">
        <v>124</v>
      </c>
      <c r="C376" s="69">
        <v>8797922.0299999993</v>
      </c>
      <c r="D376" s="69">
        <v>121809.4</v>
      </c>
      <c r="E376" s="69">
        <v>0</v>
      </c>
      <c r="F376" s="71">
        <v>8676112.629999999</v>
      </c>
      <c r="G376" s="72">
        <v>645304.27</v>
      </c>
      <c r="H376" s="72">
        <v>458310.53</v>
      </c>
      <c r="I376" s="72">
        <v>0</v>
      </c>
      <c r="J376" s="72">
        <v>207967.62000000002</v>
      </c>
      <c r="K376" s="72">
        <v>3524.3799999999997</v>
      </c>
      <c r="L376" s="72">
        <v>0</v>
      </c>
      <c r="M376" s="72">
        <v>0</v>
      </c>
      <c r="N376" s="72">
        <v>0</v>
      </c>
      <c r="O376" s="72">
        <v>1315106.8</v>
      </c>
      <c r="P376" s="72">
        <v>7361005.8299999991</v>
      </c>
      <c r="Q376">
        <v>606</v>
      </c>
      <c r="R376" s="72">
        <v>12146.874306930691</v>
      </c>
      <c r="S376">
        <v>105</v>
      </c>
      <c r="U376" s="72">
        <v>1275421.8022277225</v>
      </c>
      <c r="V376" s="72">
        <v>7361005.8299999991</v>
      </c>
    </row>
    <row r="377" spans="1:23" x14ac:dyDescent="0.35">
      <c r="A377" s="70" t="s">
        <v>164</v>
      </c>
      <c r="C377" s="71"/>
      <c r="D377" s="71"/>
      <c r="E377" s="71"/>
      <c r="F377" s="71"/>
      <c r="G377" s="72"/>
      <c r="H377" s="72"/>
      <c r="I377" s="72"/>
      <c r="J377" s="72"/>
      <c r="K377" s="72"/>
      <c r="L377" s="72"/>
      <c r="M377" s="72"/>
      <c r="N377" s="72"/>
      <c r="O377" s="72"/>
      <c r="P377" s="72"/>
      <c r="Q377">
        <v>323</v>
      </c>
      <c r="S377">
        <v>56</v>
      </c>
      <c r="T377" s="73">
        <v>0.53333333333333333</v>
      </c>
      <c r="U377" s="72">
        <v>680224.96118811867</v>
      </c>
      <c r="V377" s="72">
        <v>3925869.7759999996</v>
      </c>
      <c r="W377" t="s">
        <v>413</v>
      </c>
    </row>
    <row r="378" spans="1:23" x14ac:dyDescent="0.35">
      <c r="A378" s="70" t="s">
        <v>165</v>
      </c>
      <c r="C378" s="71"/>
      <c r="D378" s="71"/>
      <c r="E378" s="71"/>
      <c r="F378" s="71"/>
      <c r="G378" s="72"/>
      <c r="H378" s="72"/>
      <c r="I378" s="72"/>
      <c r="J378" s="72"/>
      <c r="K378" s="72"/>
      <c r="L378" s="72"/>
      <c r="M378" s="72"/>
      <c r="N378" s="72"/>
      <c r="O378" s="72"/>
      <c r="P378" s="72"/>
      <c r="Q378">
        <v>283</v>
      </c>
      <c r="S378">
        <v>49</v>
      </c>
      <c r="T378" s="73">
        <v>0.46666666666666667</v>
      </c>
      <c r="U378" s="72">
        <v>595196.84103960381</v>
      </c>
      <c r="V378" s="72">
        <v>3435136.0539999995</v>
      </c>
      <c r="W378" t="s">
        <v>413</v>
      </c>
    </row>
    <row r="379" spans="1:23" x14ac:dyDescent="0.35">
      <c r="A379" s="70">
        <v>6900</v>
      </c>
      <c r="B379" t="s">
        <v>125</v>
      </c>
      <c r="C379" s="69">
        <v>20645671.760000002</v>
      </c>
      <c r="D379" s="69">
        <v>238472.28</v>
      </c>
      <c r="E379" s="69">
        <v>0</v>
      </c>
      <c r="F379" s="71">
        <v>20407199.48</v>
      </c>
      <c r="G379" s="72">
        <v>1484945.57</v>
      </c>
      <c r="H379" s="72">
        <v>538359.07999999996</v>
      </c>
      <c r="I379" s="72">
        <v>0</v>
      </c>
      <c r="J379" s="72">
        <v>461629.59</v>
      </c>
      <c r="K379" s="72">
        <v>25350.99</v>
      </c>
      <c r="L379" s="72">
        <v>20800</v>
      </c>
      <c r="M379" s="72">
        <v>0</v>
      </c>
      <c r="N379" s="72">
        <v>1905</v>
      </c>
      <c r="O379" s="72">
        <v>2532990.23</v>
      </c>
      <c r="P379" s="72">
        <v>17874209.25</v>
      </c>
      <c r="Q379">
        <v>2097</v>
      </c>
      <c r="R379" s="72">
        <v>8523.7049356223179</v>
      </c>
      <c r="S379">
        <v>325</v>
      </c>
      <c r="U379" s="72">
        <v>2770204.1040772535</v>
      </c>
      <c r="V379" s="72">
        <v>17876114.25</v>
      </c>
    </row>
    <row r="380" spans="1:23" x14ac:dyDescent="0.35">
      <c r="A380" s="70" t="s">
        <v>164</v>
      </c>
      <c r="C380" s="71"/>
      <c r="D380" s="71"/>
      <c r="E380" s="71"/>
      <c r="F380" s="71"/>
      <c r="G380" s="72"/>
      <c r="H380" s="72"/>
      <c r="I380" s="72"/>
      <c r="J380" s="72"/>
      <c r="K380" s="72"/>
      <c r="L380" s="72"/>
      <c r="M380" s="72"/>
      <c r="N380" s="72"/>
      <c r="O380" s="72"/>
      <c r="P380" s="72"/>
      <c r="Q380">
        <v>1100</v>
      </c>
      <c r="S380">
        <v>208</v>
      </c>
      <c r="T380" s="73">
        <v>0.64</v>
      </c>
      <c r="U380" s="72">
        <v>1772930.6266094421</v>
      </c>
      <c r="V380" s="72">
        <v>11440713.120000001</v>
      </c>
      <c r="W380" t="s">
        <v>413</v>
      </c>
    </row>
    <row r="381" spans="1:23" x14ac:dyDescent="0.35">
      <c r="A381" s="70" t="s">
        <v>165</v>
      </c>
      <c r="C381" s="71"/>
      <c r="D381" s="71"/>
      <c r="E381" s="71"/>
      <c r="F381" s="71"/>
      <c r="G381" s="72"/>
      <c r="H381" s="72"/>
      <c r="I381" s="72"/>
      <c r="J381" s="72"/>
      <c r="K381" s="72"/>
      <c r="L381" s="72"/>
      <c r="M381" s="72"/>
      <c r="N381" s="72"/>
      <c r="O381" s="72"/>
      <c r="P381" s="72"/>
      <c r="Q381">
        <v>997</v>
      </c>
      <c r="S381">
        <v>117</v>
      </c>
      <c r="T381" s="73">
        <v>0.36</v>
      </c>
      <c r="U381" s="72">
        <v>997273.4774678112</v>
      </c>
      <c r="V381" s="72">
        <v>6435401.1299999999</v>
      </c>
      <c r="W381" t="s">
        <v>413</v>
      </c>
    </row>
    <row r="382" spans="1:23" x14ac:dyDescent="0.35">
      <c r="A382" s="70">
        <v>6920</v>
      </c>
      <c r="B382" t="s">
        <v>126</v>
      </c>
      <c r="C382" s="69">
        <v>16559628.83</v>
      </c>
      <c r="D382" s="69">
        <v>274613.77</v>
      </c>
      <c r="E382" s="69">
        <v>0</v>
      </c>
      <c r="F382" s="71">
        <v>16285015.060000001</v>
      </c>
      <c r="G382" s="72">
        <v>1495693.7</v>
      </c>
      <c r="H382" s="72">
        <v>345516.61000000004</v>
      </c>
      <c r="I382" s="72">
        <v>0</v>
      </c>
      <c r="J382" s="72">
        <v>491007.82</v>
      </c>
      <c r="K382" s="72">
        <v>70539.710000000006</v>
      </c>
      <c r="L382" s="72">
        <v>0</v>
      </c>
      <c r="M382" s="72">
        <v>0</v>
      </c>
      <c r="N382" s="72">
        <v>32705.360000000001</v>
      </c>
      <c r="O382" s="72">
        <v>2435463.1999999997</v>
      </c>
      <c r="P382" s="72">
        <v>13849551.860000001</v>
      </c>
      <c r="Q382">
        <v>1651</v>
      </c>
      <c r="R382" s="72">
        <v>8388.5838037553003</v>
      </c>
      <c r="S382">
        <v>322</v>
      </c>
      <c r="U382" s="72">
        <v>2701123.9848092068</v>
      </c>
      <c r="V382" s="72">
        <v>13882257.220000001</v>
      </c>
    </row>
    <row r="383" spans="1:23" x14ac:dyDescent="0.35">
      <c r="A383" s="70" t="s">
        <v>164</v>
      </c>
      <c r="C383" s="71"/>
      <c r="D383" s="71"/>
      <c r="E383" s="71"/>
      <c r="F383" s="71"/>
      <c r="G383" s="72"/>
      <c r="H383" s="72"/>
      <c r="I383" s="72"/>
      <c r="J383" s="72"/>
      <c r="K383" s="72"/>
      <c r="L383" s="72"/>
      <c r="M383" s="72"/>
      <c r="N383" s="72"/>
      <c r="O383" s="72"/>
      <c r="P383" s="72"/>
      <c r="Q383">
        <v>900</v>
      </c>
      <c r="S383">
        <v>227</v>
      </c>
      <c r="T383" s="73">
        <v>0.70496894409937894</v>
      </c>
      <c r="U383" s="72">
        <v>1904208.5234524531</v>
      </c>
      <c r="V383" s="72">
        <v>9786560.2140993793</v>
      </c>
      <c r="W383" t="s">
        <v>413</v>
      </c>
    </row>
    <row r="384" spans="1:23" x14ac:dyDescent="0.35">
      <c r="A384" s="70" t="s">
        <v>165</v>
      </c>
      <c r="C384" s="71"/>
      <c r="D384" s="71"/>
      <c r="E384" s="71"/>
      <c r="F384" s="71"/>
      <c r="G384" s="72"/>
      <c r="H384" s="72"/>
      <c r="I384" s="72"/>
      <c r="J384" s="72"/>
      <c r="K384" s="72"/>
      <c r="L384" s="72"/>
      <c r="M384" s="72"/>
      <c r="N384" s="72"/>
      <c r="O384" s="72"/>
      <c r="P384" s="72"/>
      <c r="Q384">
        <v>751</v>
      </c>
      <c r="S384">
        <v>95</v>
      </c>
      <c r="T384" s="73">
        <v>0.29503105590062112</v>
      </c>
      <c r="U384" s="72">
        <v>796915.46135675348</v>
      </c>
      <c r="V384" s="72">
        <v>4095697.0059006214</v>
      </c>
      <c r="W384" t="s">
        <v>413</v>
      </c>
    </row>
    <row r="385" spans="1:23" x14ac:dyDescent="0.35">
      <c r="A385" s="70">
        <v>7011</v>
      </c>
      <c r="B385" t="s">
        <v>127</v>
      </c>
      <c r="C385" s="69">
        <v>11743609.34</v>
      </c>
      <c r="D385" s="69">
        <v>631391.72</v>
      </c>
      <c r="E385" s="69">
        <v>0</v>
      </c>
      <c r="F385" s="71">
        <v>11112217.619999999</v>
      </c>
      <c r="G385" s="72">
        <v>886454.56</v>
      </c>
      <c r="H385" s="72">
        <v>452707.85000000003</v>
      </c>
      <c r="I385" s="72">
        <v>0</v>
      </c>
      <c r="J385" s="72">
        <v>399639.82</v>
      </c>
      <c r="K385" s="72">
        <v>16591.350000000002</v>
      </c>
      <c r="L385" s="72">
        <v>0</v>
      </c>
      <c r="M385" s="72">
        <v>0</v>
      </c>
      <c r="N385" s="72">
        <v>1659.26</v>
      </c>
      <c r="O385" s="72">
        <v>1757052.8400000003</v>
      </c>
      <c r="P385" s="72">
        <v>9355164.7799999993</v>
      </c>
      <c r="Q385">
        <v>1225</v>
      </c>
      <c r="R385" s="72">
        <v>7636.8692081632644</v>
      </c>
      <c r="S385">
        <v>227</v>
      </c>
      <c r="U385" s="72">
        <v>1733569.3102530611</v>
      </c>
      <c r="V385" s="72">
        <v>9356824.0399999991</v>
      </c>
    </row>
    <row r="386" spans="1:23" x14ac:dyDescent="0.35">
      <c r="A386" s="70" t="s">
        <v>164</v>
      </c>
      <c r="C386" s="71"/>
      <c r="D386" s="71"/>
      <c r="E386" s="71"/>
      <c r="F386" s="71"/>
      <c r="G386" s="72"/>
      <c r="H386" s="72"/>
      <c r="I386" s="72"/>
      <c r="J386" s="72"/>
      <c r="K386" s="72"/>
      <c r="L386" s="72"/>
      <c r="M386" s="72"/>
      <c r="N386" s="72"/>
      <c r="O386" s="72"/>
      <c r="P386" s="72"/>
      <c r="Q386">
        <v>637</v>
      </c>
      <c r="S386">
        <v>145</v>
      </c>
      <c r="T386" s="73">
        <v>0.63876651982378851</v>
      </c>
      <c r="U386" s="72">
        <v>1107346.0351836733</v>
      </c>
      <c r="V386" s="72">
        <v>5976825.9286343604</v>
      </c>
      <c r="W386" t="s">
        <v>413</v>
      </c>
    </row>
    <row r="387" spans="1:23" x14ac:dyDescent="0.35">
      <c r="A387" s="70" t="s">
        <v>165</v>
      </c>
      <c r="C387" s="71"/>
      <c r="D387" s="71"/>
      <c r="E387" s="71"/>
      <c r="F387" s="71"/>
      <c r="G387" s="72"/>
      <c r="H387" s="72"/>
      <c r="I387" s="72"/>
      <c r="J387" s="72"/>
      <c r="K387" s="72"/>
      <c r="L387" s="72"/>
      <c r="M387" s="72"/>
      <c r="N387" s="72"/>
      <c r="O387" s="72"/>
      <c r="P387" s="72"/>
      <c r="Q387">
        <v>588</v>
      </c>
      <c r="S387">
        <v>82</v>
      </c>
      <c r="T387" s="73">
        <v>0.36123348017621143</v>
      </c>
      <c r="U387" s="72">
        <v>626223.27506938763</v>
      </c>
      <c r="V387" s="72">
        <v>3379998.1113656382</v>
      </c>
      <c r="W387" t="s">
        <v>413</v>
      </c>
    </row>
    <row r="388" spans="1:23" x14ac:dyDescent="0.35">
      <c r="A388" s="70">
        <v>7012</v>
      </c>
      <c r="B388" t="s">
        <v>128</v>
      </c>
      <c r="C388" s="69">
        <v>26141025.870000001</v>
      </c>
      <c r="D388" s="69">
        <v>236488.47</v>
      </c>
      <c r="E388" s="69">
        <v>0</v>
      </c>
      <c r="F388" s="71">
        <v>25904537.400000002</v>
      </c>
      <c r="G388" s="72">
        <v>2712951.42</v>
      </c>
      <c r="H388" s="72">
        <v>946460.87</v>
      </c>
      <c r="I388" s="72">
        <v>13098.01</v>
      </c>
      <c r="J388" s="72">
        <v>521018.79999999993</v>
      </c>
      <c r="K388" s="72">
        <v>32780.129999999997</v>
      </c>
      <c r="L388" s="72">
        <v>0</v>
      </c>
      <c r="M388" s="72">
        <v>0</v>
      </c>
      <c r="N388" s="72">
        <v>39136.339999999997</v>
      </c>
      <c r="O388" s="72">
        <v>4265445.5699999994</v>
      </c>
      <c r="P388" s="72">
        <v>21639091.830000002</v>
      </c>
      <c r="Q388">
        <v>2455</v>
      </c>
      <c r="R388" s="72">
        <v>8814.2940244399197</v>
      </c>
      <c r="S388">
        <v>534</v>
      </c>
      <c r="U388" s="72">
        <v>4706833.0090509169</v>
      </c>
      <c r="V388" s="72">
        <v>21678228.170000002</v>
      </c>
    </row>
    <row r="389" spans="1:23" x14ac:dyDescent="0.35">
      <c r="A389" s="70" t="s">
        <v>164</v>
      </c>
      <c r="C389" s="71"/>
      <c r="D389" s="71"/>
      <c r="E389" s="71"/>
      <c r="F389" s="71"/>
      <c r="G389" s="72"/>
      <c r="H389" s="72"/>
      <c r="I389" s="72"/>
      <c r="J389" s="72"/>
      <c r="K389" s="72"/>
      <c r="L389" s="72"/>
      <c r="M389" s="72"/>
      <c r="N389" s="72"/>
      <c r="O389" s="72"/>
      <c r="P389" s="72"/>
      <c r="Q389">
        <v>1280</v>
      </c>
      <c r="S389">
        <v>326</v>
      </c>
      <c r="T389" s="73">
        <v>0.61048689138576784</v>
      </c>
      <c r="U389" s="72">
        <v>2873459.8519674139</v>
      </c>
      <c r="V389" s="72">
        <v>13234274.126254683</v>
      </c>
      <c r="W389" t="s">
        <v>413</v>
      </c>
    </row>
    <row r="390" spans="1:23" x14ac:dyDescent="0.35">
      <c r="A390" s="70" t="s">
        <v>165</v>
      </c>
      <c r="C390" s="71"/>
      <c r="D390" s="71"/>
      <c r="E390" s="71"/>
      <c r="F390" s="71"/>
      <c r="G390" s="72"/>
      <c r="H390" s="72"/>
      <c r="I390" s="72"/>
      <c r="J390" s="72"/>
      <c r="K390" s="72"/>
      <c r="L390" s="72"/>
      <c r="M390" s="72"/>
      <c r="N390" s="72"/>
      <c r="O390" s="72"/>
      <c r="P390" s="72"/>
      <c r="Q390">
        <v>1175</v>
      </c>
      <c r="S390">
        <v>208</v>
      </c>
      <c r="T390" s="73">
        <v>0.38951310861423222</v>
      </c>
      <c r="U390" s="72">
        <v>1833373.1570835032</v>
      </c>
      <c r="V390" s="72">
        <v>8443954.0437453184</v>
      </c>
      <c r="W390" t="s">
        <v>413</v>
      </c>
    </row>
    <row r="391" spans="1:23" x14ac:dyDescent="0.35">
      <c r="A391" s="70">
        <v>7100</v>
      </c>
      <c r="B391" t="s">
        <v>129</v>
      </c>
      <c r="C391" s="69">
        <v>29659591</v>
      </c>
      <c r="D391" s="69">
        <v>553783.19999999995</v>
      </c>
      <c r="E391" s="69">
        <v>0</v>
      </c>
      <c r="F391" s="71">
        <v>29105807.800000001</v>
      </c>
      <c r="G391" s="72">
        <v>1963127.08</v>
      </c>
      <c r="H391" s="72">
        <v>859571.59</v>
      </c>
      <c r="I391" s="72">
        <v>0</v>
      </c>
      <c r="J391" s="72">
        <v>688474.09</v>
      </c>
      <c r="K391" s="72">
        <v>39864.300000000003</v>
      </c>
      <c r="L391" s="72">
        <v>0</v>
      </c>
      <c r="M391" s="72">
        <v>1250</v>
      </c>
      <c r="N391" s="72">
        <v>30897.79</v>
      </c>
      <c r="O391" s="72">
        <v>3583184.8499999996</v>
      </c>
      <c r="P391" s="72">
        <v>25522622.950000003</v>
      </c>
      <c r="Q391">
        <v>2850</v>
      </c>
      <c r="R391" s="72">
        <v>8955.3062982456158</v>
      </c>
      <c r="S391">
        <v>464</v>
      </c>
      <c r="U391" s="72">
        <v>4155262.1223859657</v>
      </c>
      <c r="V391" s="72">
        <v>25554770.740000002</v>
      </c>
    </row>
    <row r="392" spans="1:23" x14ac:dyDescent="0.35">
      <c r="A392" s="70" t="s">
        <v>164</v>
      </c>
      <c r="C392" s="71"/>
      <c r="D392" s="71"/>
      <c r="E392" s="71"/>
      <c r="F392" s="71"/>
      <c r="G392" s="72"/>
      <c r="H392" s="72"/>
      <c r="I392" s="72"/>
      <c r="J392" s="72"/>
      <c r="K392" s="72"/>
      <c r="L392" s="72"/>
      <c r="M392" s="72"/>
      <c r="N392" s="72"/>
      <c r="O392" s="72"/>
      <c r="P392" s="72"/>
      <c r="Q392">
        <v>1468</v>
      </c>
      <c r="S392">
        <v>244</v>
      </c>
      <c r="T392" s="73">
        <v>0.52586206896551724</v>
      </c>
      <c r="U392" s="72">
        <v>2185094.7367719305</v>
      </c>
      <c r="V392" s="72">
        <v>13438284.613275863</v>
      </c>
      <c r="W392" t="s">
        <v>413</v>
      </c>
    </row>
    <row r="393" spans="1:23" x14ac:dyDescent="0.35">
      <c r="A393" s="70" t="s">
        <v>165</v>
      </c>
      <c r="C393" s="71"/>
      <c r="D393" s="71"/>
      <c r="E393" s="71"/>
      <c r="F393" s="71"/>
      <c r="G393" s="72"/>
      <c r="H393" s="72"/>
      <c r="I393" s="72"/>
      <c r="J393" s="72"/>
      <c r="K393" s="72"/>
      <c r="L393" s="72"/>
      <c r="M393" s="72"/>
      <c r="N393" s="72"/>
      <c r="O393" s="72"/>
      <c r="P393" s="72"/>
      <c r="Q393">
        <v>1382</v>
      </c>
      <c r="S393">
        <v>220</v>
      </c>
      <c r="T393" s="73">
        <v>0.47413793103448276</v>
      </c>
      <c r="U393" s="72">
        <v>1970167.3856140354</v>
      </c>
      <c r="V393" s="72">
        <v>12116486.126724139</v>
      </c>
      <c r="W393" t="s">
        <v>413</v>
      </c>
    </row>
    <row r="394" spans="1:23" x14ac:dyDescent="0.35">
      <c r="A394" s="70">
        <v>7200</v>
      </c>
      <c r="B394" t="s">
        <v>130</v>
      </c>
      <c r="C394" s="69">
        <v>25983525.18</v>
      </c>
      <c r="D394" s="69">
        <v>1683795.14</v>
      </c>
      <c r="E394" s="69">
        <v>0</v>
      </c>
      <c r="F394" s="71">
        <v>24299730.039999999</v>
      </c>
      <c r="G394" s="72">
        <v>1828896.73</v>
      </c>
      <c r="H394" s="72">
        <v>948043.23999999987</v>
      </c>
      <c r="I394" s="72">
        <v>0</v>
      </c>
      <c r="J394" s="72">
        <v>421549.72</v>
      </c>
      <c r="K394" s="72">
        <v>13430.66</v>
      </c>
      <c r="L394" s="72">
        <v>0</v>
      </c>
      <c r="M394" s="72">
        <v>0</v>
      </c>
      <c r="N394" s="72">
        <v>0</v>
      </c>
      <c r="O394" s="72">
        <v>3211920.3499999996</v>
      </c>
      <c r="P394" s="72">
        <v>21087809.689999998</v>
      </c>
      <c r="Q394">
        <v>1718</v>
      </c>
      <c r="R394" s="72">
        <v>12274.627293364376</v>
      </c>
      <c r="S394">
        <v>201</v>
      </c>
      <c r="U394" s="72">
        <v>2467200.0859662397</v>
      </c>
      <c r="V394" s="72">
        <v>21087809.689999998</v>
      </c>
    </row>
    <row r="395" spans="1:23" x14ac:dyDescent="0.35">
      <c r="A395" s="70" t="s">
        <v>164</v>
      </c>
      <c r="C395" s="71"/>
      <c r="D395" s="71"/>
      <c r="E395" s="71"/>
      <c r="F395" s="71"/>
      <c r="G395" s="72"/>
      <c r="H395" s="72"/>
      <c r="I395" s="72"/>
      <c r="J395" s="72"/>
      <c r="K395" s="72"/>
      <c r="L395" s="72"/>
      <c r="M395" s="72"/>
      <c r="N395" s="72"/>
      <c r="O395" s="72"/>
      <c r="P395" s="72"/>
      <c r="Q395">
        <v>1000</v>
      </c>
      <c r="S395">
        <v>126</v>
      </c>
      <c r="T395" s="73">
        <v>0.62686567164179108</v>
      </c>
      <c r="U395" s="72">
        <v>1546603.0389639114</v>
      </c>
      <c r="V395" s="72">
        <v>13219223.984776119</v>
      </c>
      <c r="W395" t="s">
        <v>413</v>
      </c>
    </row>
    <row r="396" spans="1:23" x14ac:dyDescent="0.35">
      <c r="A396" s="70" t="s">
        <v>165</v>
      </c>
      <c r="C396" s="71"/>
      <c r="D396" s="71"/>
      <c r="E396" s="71"/>
      <c r="F396" s="71"/>
      <c r="G396" s="72"/>
      <c r="H396" s="72"/>
      <c r="I396" s="72"/>
      <c r="J396" s="72"/>
      <c r="K396" s="72"/>
      <c r="L396" s="72"/>
      <c r="M396" s="72"/>
      <c r="N396" s="72"/>
      <c r="O396" s="72"/>
      <c r="P396" s="72"/>
      <c r="Q396">
        <v>718</v>
      </c>
      <c r="S396">
        <v>75</v>
      </c>
      <c r="T396" s="73">
        <v>0.37313432835820898</v>
      </c>
      <c r="U396" s="72">
        <v>920597.04700232821</v>
      </c>
      <c r="V396" s="72">
        <v>7868585.7052238798</v>
      </c>
      <c r="W396" t="s">
        <v>413</v>
      </c>
    </row>
    <row r="397" spans="1:23" x14ac:dyDescent="0.35">
      <c r="A397" s="70">
        <v>7300</v>
      </c>
      <c r="B397" t="s">
        <v>131</v>
      </c>
      <c r="C397" s="69">
        <v>25082357.16</v>
      </c>
      <c r="D397" s="69">
        <v>310453.56</v>
      </c>
      <c r="E397" s="69">
        <v>0</v>
      </c>
      <c r="F397" s="71">
        <v>24771903.600000001</v>
      </c>
      <c r="G397" s="72">
        <v>1782849.29</v>
      </c>
      <c r="H397" s="72">
        <v>680052.44</v>
      </c>
      <c r="I397" s="72">
        <v>0</v>
      </c>
      <c r="J397" s="72">
        <v>614367.29</v>
      </c>
      <c r="K397" s="72">
        <v>12725.56</v>
      </c>
      <c r="L397" s="72">
        <v>0</v>
      </c>
      <c r="M397" s="72">
        <v>0</v>
      </c>
      <c r="N397" s="72">
        <v>45081.18</v>
      </c>
      <c r="O397" s="72">
        <v>3135075.7600000002</v>
      </c>
      <c r="P397" s="72">
        <v>21636827.84</v>
      </c>
      <c r="Q397">
        <v>2829</v>
      </c>
      <c r="R397" s="72">
        <v>7648.2247578649703</v>
      </c>
      <c r="S397">
        <v>500</v>
      </c>
      <c r="U397" s="72">
        <v>3824112.3789324854</v>
      </c>
      <c r="V397" s="72">
        <v>21681909.02</v>
      </c>
    </row>
    <row r="398" spans="1:23" x14ac:dyDescent="0.35">
      <c r="A398" s="70" t="s">
        <v>164</v>
      </c>
      <c r="C398" s="71"/>
      <c r="D398" s="71"/>
      <c r="E398" s="71"/>
      <c r="F398" s="71"/>
      <c r="G398" s="72"/>
      <c r="H398" s="72"/>
      <c r="I398" s="72"/>
      <c r="J398" s="72"/>
      <c r="K398" s="72"/>
      <c r="L398" s="72"/>
      <c r="M398" s="72"/>
      <c r="N398" s="72"/>
      <c r="O398" s="72"/>
      <c r="P398" s="72"/>
      <c r="Q398">
        <v>1582</v>
      </c>
      <c r="S398">
        <v>312</v>
      </c>
      <c r="T398" s="73">
        <v>0.624</v>
      </c>
      <c r="U398" s="72">
        <v>2386246.1244538706</v>
      </c>
      <c r="V398" s="72">
        <v>13529511.22848</v>
      </c>
      <c r="W398" t="s">
        <v>413</v>
      </c>
    </row>
    <row r="399" spans="1:23" x14ac:dyDescent="0.35">
      <c r="A399" s="70" t="s">
        <v>165</v>
      </c>
      <c r="C399" s="71"/>
      <c r="D399" s="71"/>
      <c r="E399" s="71"/>
      <c r="F399" s="71"/>
      <c r="G399" s="72"/>
      <c r="H399" s="72"/>
      <c r="I399" s="72"/>
      <c r="J399" s="72"/>
      <c r="K399" s="72"/>
      <c r="L399" s="72"/>
      <c r="M399" s="72"/>
      <c r="N399" s="72"/>
      <c r="O399" s="72"/>
      <c r="P399" s="72"/>
      <c r="Q399">
        <v>1247</v>
      </c>
      <c r="S399">
        <v>188</v>
      </c>
      <c r="T399" s="73">
        <v>0.376</v>
      </c>
      <c r="U399" s="72">
        <v>1437866.2544786143</v>
      </c>
      <c r="V399" s="72">
        <v>8152397.7915199995</v>
      </c>
      <c r="W399" t="s">
        <v>413</v>
      </c>
    </row>
    <row r="400" spans="1:23" x14ac:dyDescent="0.35">
      <c r="A400" s="70">
        <v>7320</v>
      </c>
      <c r="B400" t="s">
        <v>132</v>
      </c>
      <c r="C400" s="69">
        <v>21299409.93</v>
      </c>
      <c r="D400" s="69">
        <v>774230</v>
      </c>
      <c r="E400" s="69">
        <v>0</v>
      </c>
      <c r="F400" s="71">
        <v>20525179.93</v>
      </c>
      <c r="G400" s="72">
        <v>1794038.33</v>
      </c>
      <c r="H400" s="72">
        <v>597342.48</v>
      </c>
      <c r="I400" s="72">
        <v>16788.41</v>
      </c>
      <c r="J400" s="72">
        <v>521724.44999999995</v>
      </c>
      <c r="K400" s="72">
        <v>20443.57</v>
      </c>
      <c r="L400" s="72">
        <v>301224.23</v>
      </c>
      <c r="M400" s="72">
        <v>0</v>
      </c>
      <c r="N400" s="72">
        <v>0</v>
      </c>
      <c r="O400" s="72">
        <v>3251561.4699999997</v>
      </c>
      <c r="P400" s="72">
        <v>17273618.460000001</v>
      </c>
      <c r="Q400">
        <v>2055</v>
      </c>
      <c r="R400" s="72">
        <v>8405.6537518248188</v>
      </c>
      <c r="S400">
        <v>340</v>
      </c>
      <c r="U400" s="72">
        <v>2857922.2756204382</v>
      </c>
      <c r="V400" s="72">
        <v>17273618.460000001</v>
      </c>
    </row>
    <row r="401" spans="1:23" x14ac:dyDescent="0.35">
      <c r="A401" s="70" t="s">
        <v>164</v>
      </c>
      <c r="C401" s="71"/>
      <c r="D401" s="71"/>
      <c r="E401" s="71"/>
      <c r="F401" s="71"/>
      <c r="G401" s="72"/>
      <c r="H401" s="72"/>
      <c r="I401" s="72"/>
      <c r="J401" s="72"/>
      <c r="K401" s="72"/>
      <c r="L401" s="72"/>
      <c r="M401" s="72"/>
      <c r="N401" s="72"/>
      <c r="O401" s="72"/>
      <c r="P401" s="72"/>
      <c r="Q401">
        <v>1136</v>
      </c>
      <c r="S401">
        <v>220</v>
      </c>
      <c r="T401" s="73">
        <v>0.6470588235294118</v>
      </c>
      <c r="U401" s="72">
        <v>1849243.8254014601</v>
      </c>
      <c r="V401" s="72">
        <v>11177047.238823531</v>
      </c>
      <c r="W401" t="s">
        <v>413</v>
      </c>
    </row>
    <row r="402" spans="1:23" x14ac:dyDescent="0.35">
      <c r="A402" s="70" t="s">
        <v>165</v>
      </c>
      <c r="C402" s="71"/>
      <c r="D402" s="71"/>
      <c r="E402" s="71"/>
      <c r="F402" s="71"/>
      <c r="G402" s="72"/>
      <c r="H402" s="72"/>
      <c r="I402" s="72"/>
      <c r="J402" s="72"/>
      <c r="K402" s="72"/>
      <c r="L402" s="72"/>
      <c r="M402" s="72"/>
      <c r="N402" s="72"/>
      <c r="O402" s="72"/>
      <c r="P402" s="72"/>
      <c r="Q402">
        <v>919</v>
      </c>
      <c r="S402">
        <v>120</v>
      </c>
      <c r="T402" s="73">
        <v>0.35294117647058826</v>
      </c>
      <c r="U402" s="72">
        <v>1008678.4502189782</v>
      </c>
      <c r="V402" s="72">
        <v>6096571.2211764716</v>
      </c>
      <c r="W402" t="s">
        <v>413</v>
      </c>
    </row>
    <row r="403" spans="1:23" x14ac:dyDescent="0.35">
      <c r="A403" s="70">
        <v>7400</v>
      </c>
      <c r="B403" t="s">
        <v>133</v>
      </c>
      <c r="C403" s="69">
        <v>18366410.289999999</v>
      </c>
      <c r="D403" s="69">
        <v>645066.82999999996</v>
      </c>
      <c r="E403" s="69">
        <v>0</v>
      </c>
      <c r="F403" s="71">
        <v>17721343.460000001</v>
      </c>
      <c r="G403" s="72">
        <v>1228452.8500000001</v>
      </c>
      <c r="H403" s="72">
        <v>952273.78</v>
      </c>
      <c r="I403" s="72">
        <v>0</v>
      </c>
      <c r="J403" s="72">
        <v>517177.51</v>
      </c>
      <c r="K403" s="72">
        <v>40411.269999999997</v>
      </c>
      <c r="L403" s="72">
        <v>0</v>
      </c>
      <c r="M403" s="72">
        <v>0</v>
      </c>
      <c r="N403" s="72">
        <v>30502.07</v>
      </c>
      <c r="O403" s="72">
        <v>2768817.4799999995</v>
      </c>
      <c r="P403" s="72">
        <v>14952525.98</v>
      </c>
      <c r="Q403">
        <v>1652</v>
      </c>
      <c r="R403" s="72">
        <v>9051.165847457627</v>
      </c>
      <c r="S403">
        <v>195</v>
      </c>
      <c r="U403" s="72">
        <v>1764977.3402542372</v>
      </c>
      <c r="V403" s="72">
        <v>14983028.050000001</v>
      </c>
    </row>
    <row r="404" spans="1:23" x14ac:dyDescent="0.35">
      <c r="A404" s="70" t="s">
        <v>164</v>
      </c>
      <c r="C404" s="71"/>
      <c r="D404" s="71"/>
      <c r="E404" s="71"/>
      <c r="F404" s="71"/>
      <c r="G404" s="72"/>
      <c r="H404" s="72"/>
      <c r="I404" s="72"/>
      <c r="J404" s="72"/>
      <c r="K404" s="72"/>
      <c r="L404" s="72"/>
      <c r="M404" s="72"/>
      <c r="N404" s="72"/>
      <c r="O404" s="72"/>
      <c r="P404" s="72"/>
      <c r="Q404">
        <v>906</v>
      </c>
      <c r="S404">
        <v>113</v>
      </c>
      <c r="T404" s="73">
        <v>0.57948717948717954</v>
      </c>
      <c r="U404" s="72">
        <v>1022781.7407627119</v>
      </c>
      <c r="V404" s="72">
        <v>8682472.664871797</v>
      </c>
      <c r="W404" t="s">
        <v>413</v>
      </c>
    </row>
    <row r="405" spans="1:23" x14ac:dyDescent="0.35">
      <c r="A405" s="70" t="s">
        <v>165</v>
      </c>
      <c r="C405" s="71"/>
      <c r="D405" s="71"/>
      <c r="E405" s="71"/>
      <c r="F405" s="71"/>
      <c r="G405" s="72"/>
      <c r="H405" s="72"/>
      <c r="I405" s="72"/>
      <c r="J405" s="72"/>
      <c r="K405" s="72"/>
      <c r="L405" s="72"/>
      <c r="M405" s="72"/>
      <c r="N405" s="72"/>
      <c r="O405" s="72"/>
      <c r="P405" s="72"/>
      <c r="Q405">
        <v>746</v>
      </c>
      <c r="S405">
        <v>82</v>
      </c>
      <c r="T405" s="73">
        <v>0.42051282051282052</v>
      </c>
      <c r="U405" s="72">
        <v>742195.59949152544</v>
      </c>
      <c r="V405" s="72">
        <v>6300555.3851282056</v>
      </c>
      <c r="W405" t="s">
        <v>413</v>
      </c>
    </row>
    <row r="406" spans="1:23" x14ac:dyDescent="0.35">
      <c r="A406" s="70">
        <v>7500</v>
      </c>
      <c r="B406" t="s">
        <v>134</v>
      </c>
      <c r="C406" s="69">
        <v>79750868.989999995</v>
      </c>
      <c r="D406" s="69">
        <v>1475004.01</v>
      </c>
      <c r="E406" s="69">
        <v>0</v>
      </c>
      <c r="F406" s="71">
        <v>78275864.979999989</v>
      </c>
      <c r="G406" s="72">
        <v>5350114.1900000004</v>
      </c>
      <c r="H406" s="72">
        <v>2690748.26</v>
      </c>
      <c r="I406" s="72">
        <v>0</v>
      </c>
      <c r="J406" s="72">
        <v>1661943.01</v>
      </c>
      <c r="K406" s="72">
        <v>40547.25</v>
      </c>
      <c r="L406" s="72">
        <v>3000</v>
      </c>
      <c r="M406" s="72">
        <v>0</v>
      </c>
      <c r="N406" s="72">
        <v>0</v>
      </c>
      <c r="O406" s="72">
        <v>9746352.7100000009</v>
      </c>
      <c r="P406" s="72">
        <v>68529512.269999981</v>
      </c>
      <c r="Q406">
        <v>6916</v>
      </c>
      <c r="R406" s="72">
        <v>9908.8363606130679</v>
      </c>
      <c r="S406">
        <v>926</v>
      </c>
      <c r="U406" s="72">
        <v>9175582.4699277002</v>
      </c>
      <c r="V406" s="72">
        <v>68529512.269999981</v>
      </c>
    </row>
    <row r="407" spans="1:23" x14ac:dyDescent="0.35">
      <c r="A407" s="70" t="s">
        <v>164</v>
      </c>
      <c r="C407" s="71"/>
      <c r="D407" s="71"/>
      <c r="E407" s="71"/>
      <c r="F407" s="71"/>
      <c r="G407" s="72"/>
      <c r="H407" s="72"/>
      <c r="I407" s="72"/>
      <c r="J407" s="72"/>
      <c r="K407" s="72"/>
      <c r="L407" s="72"/>
      <c r="M407" s="72"/>
      <c r="N407" s="72"/>
      <c r="O407" s="72"/>
      <c r="P407" s="72"/>
      <c r="Q407">
        <v>3651</v>
      </c>
      <c r="S407">
        <v>480</v>
      </c>
      <c r="T407" s="73">
        <v>0.51835853131749465</v>
      </c>
      <c r="U407" s="72">
        <v>4756241.4530942729</v>
      </c>
      <c r="V407" s="72">
        <v>35522857.332181416</v>
      </c>
      <c r="W407" t="s">
        <v>413</v>
      </c>
    </row>
    <row r="408" spans="1:23" x14ac:dyDescent="0.35">
      <c r="A408" s="70" t="s">
        <v>165</v>
      </c>
      <c r="C408" s="71"/>
      <c r="D408" s="71"/>
      <c r="E408" s="71"/>
      <c r="F408" s="71"/>
      <c r="G408" s="72"/>
      <c r="H408" s="72"/>
      <c r="I408" s="72"/>
      <c r="J408" s="72"/>
      <c r="K408" s="72"/>
      <c r="L408" s="72"/>
      <c r="M408" s="72"/>
      <c r="N408" s="72"/>
      <c r="O408" s="72"/>
      <c r="P408" s="72"/>
      <c r="Q408">
        <v>3265</v>
      </c>
      <c r="S408">
        <v>446</v>
      </c>
      <c r="T408" s="73">
        <v>0.4816414686825054</v>
      </c>
      <c r="U408" s="72">
        <v>4419341.0168334283</v>
      </c>
      <c r="V408" s="72">
        <v>33006654.937818564</v>
      </c>
      <c r="W408" t="s">
        <v>413</v>
      </c>
    </row>
    <row r="409" spans="1:23" x14ac:dyDescent="0.35">
      <c r="A409" s="70">
        <v>7611</v>
      </c>
      <c r="B409" t="s">
        <v>135</v>
      </c>
      <c r="C409" s="69">
        <v>7533817.54</v>
      </c>
      <c r="D409" s="69">
        <v>83825.81</v>
      </c>
      <c r="E409" s="69">
        <v>0</v>
      </c>
      <c r="F409" s="71">
        <v>7449991.7300000004</v>
      </c>
      <c r="G409" s="72">
        <v>504002.95</v>
      </c>
      <c r="H409" s="72">
        <v>486808.53</v>
      </c>
      <c r="I409" s="72">
        <v>0</v>
      </c>
      <c r="J409" s="72">
        <v>240883.57</v>
      </c>
      <c r="K409" s="72">
        <v>35887.17</v>
      </c>
      <c r="L409" s="72">
        <v>0</v>
      </c>
      <c r="M409" s="72">
        <v>0</v>
      </c>
      <c r="N409" s="72">
        <v>259.26</v>
      </c>
      <c r="O409" s="72">
        <v>1267841.48</v>
      </c>
      <c r="P409" s="72">
        <v>6182150.25</v>
      </c>
      <c r="Q409">
        <v>504</v>
      </c>
      <c r="R409" s="72">
        <v>12266.171130952382</v>
      </c>
      <c r="S409">
        <v>70</v>
      </c>
      <c r="U409" s="72">
        <v>858631.97916666674</v>
      </c>
      <c r="V409" s="72">
        <v>6182409.5099999998</v>
      </c>
    </row>
    <row r="410" spans="1:23" x14ac:dyDescent="0.35">
      <c r="A410" s="70" t="s">
        <v>164</v>
      </c>
      <c r="C410" s="71"/>
      <c r="D410" s="71"/>
      <c r="E410" s="71"/>
      <c r="F410" s="71"/>
      <c r="G410" s="72"/>
      <c r="H410" s="72"/>
      <c r="I410" s="72"/>
      <c r="J410" s="72"/>
      <c r="K410" s="72"/>
      <c r="L410" s="72"/>
      <c r="M410" s="72"/>
      <c r="N410" s="72"/>
      <c r="O410" s="72"/>
      <c r="P410" s="72"/>
      <c r="Q410">
        <v>295</v>
      </c>
      <c r="S410">
        <v>50</v>
      </c>
      <c r="T410" s="73">
        <v>0.7142857142857143</v>
      </c>
      <c r="U410" s="72">
        <v>613308.55654761905</v>
      </c>
      <c r="V410" s="72">
        <v>4416006.7928571431</v>
      </c>
      <c r="W410" t="s">
        <v>413</v>
      </c>
    </row>
    <row r="411" spans="1:23" x14ac:dyDescent="0.35">
      <c r="A411" s="70" t="s">
        <v>165</v>
      </c>
      <c r="C411" s="71"/>
      <c r="D411" s="71"/>
      <c r="E411" s="71"/>
      <c r="F411" s="71"/>
      <c r="G411" s="72"/>
      <c r="H411" s="72"/>
      <c r="I411" s="72"/>
      <c r="J411" s="72"/>
      <c r="K411" s="72"/>
      <c r="L411" s="72"/>
      <c r="M411" s="72"/>
      <c r="N411" s="72"/>
      <c r="O411" s="72"/>
      <c r="P411" s="72"/>
      <c r="Q411">
        <v>209</v>
      </c>
      <c r="S411">
        <v>20</v>
      </c>
      <c r="T411" s="73">
        <v>0.2857142857142857</v>
      </c>
      <c r="U411" s="72">
        <v>245323.42261904763</v>
      </c>
      <c r="V411" s="72">
        <v>1766402.7171428569</v>
      </c>
      <c r="W411" t="s">
        <v>413</v>
      </c>
    </row>
    <row r="412" spans="1:23" x14ac:dyDescent="0.35">
      <c r="A412" s="70">
        <v>7612</v>
      </c>
      <c r="B412" t="s">
        <v>136</v>
      </c>
      <c r="C412" s="69">
        <v>11638995.41</v>
      </c>
      <c r="D412" s="69">
        <v>53063.26</v>
      </c>
      <c r="E412" s="69">
        <v>0</v>
      </c>
      <c r="F412" s="71">
        <v>11585932.15</v>
      </c>
      <c r="G412" s="72">
        <v>545468.71</v>
      </c>
      <c r="H412" s="72">
        <v>432193.23000000004</v>
      </c>
      <c r="I412" s="72">
        <v>0</v>
      </c>
      <c r="J412" s="72">
        <v>311911.39</v>
      </c>
      <c r="K412" s="72">
        <v>1077.19</v>
      </c>
      <c r="L412" s="72">
        <v>0</v>
      </c>
      <c r="M412" s="72">
        <v>0</v>
      </c>
      <c r="N412" s="72">
        <v>0</v>
      </c>
      <c r="O412" s="72">
        <v>1290650.52</v>
      </c>
      <c r="P412" s="72">
        <v>10295281.630000001</v>
      </c>
      <c r="Q412">
        <v>726</v>
      </c>
      <c r="R412" s="72">
        <v>14180.828691460056</v>
      </c>
      <c r="S412">
        <v>83</v>
      </c>
      <c r="U412" s="72">
        <v>1177008.7813911845</v>
      </c>
      <c r="V412" s="72">
        <v>10295281.630000001</v>
      </c>
    </row>
    <row r="413" spans="1:23" x14ac:dyDescent="0.35">
      <c r="A413" s="70" t="s">
        <v>164</v>
      </c>
      <c r="C413" s="71"/>
      <c r="D413" s="71"/>
      <c r="E413" s="71"/>
      <c r="F413" s="71"/>
      <c r="G413" s="72"/>
      <c r="H413" s="72"/>
      <c r="I413" s="72"/>
      <c r="J413" s="72"/>
      <c r="K413" s="72"/>
      <c r="L413" s="72"/>
      <c r="M413" s="72"/>
      <c r="N413" s="72"/>
      <c r="O413" s="72"/>
      <c r="P413" s="72"/>
      <c r="Q413">
        <v>403</v>
      </c>
      <c r="S413">
        <v>47</v>
      </c>
      <c r="T413" s="73">
        <v>0.5662650602409639</v>
      </c>
      <c r="U413" s="72">
        <v>666498.94849862263</v>
      </c>
      <c r="V413" s="72">
        <v>5829858.2724096393</v>
      </c>
      <c r="W413" t="s">
        <v>413</v>
      </c>
    </row>
    <row r="414" spans="1:23" x14ac:dyDescent="0.35">
      <c r="A414" s="70" t="s">
        <v>165</v>
      </c>
      <c r="C414" s="71"/>
      <c r="D414" s="71"/>
      <c r="E414" s="71"/>
      <c r="F414" s="71"/>
      <c r="G414" s="72"/>
      <c r="H414" s="72"/>
      <c r="I414" s="72"/>
      <c r="J414" s="72"/>
      <c r="K414" s="72"/>
      <c r="L414" s="72"/>
      <c r="M414" s="72"/>
      <c r="N414" s="72"/>
      <c r="O414" s="72"/>
      <c r="P414" s="72"/>
      <c r="Q414">
        <v>323</v>
      </c>
      <c r="S414">
        <v>36</v>
      </c>
      <c r="T414" s="73">
        <v>0.43373493975903615</v>
      </c>
      <c r="U414" s="72">
        <v>510509.83289256203</v>
      </c>
      <c r="V414" s="72">
        <v>4465423.3575903615</v>
      </c>
      <c r="W414" t="s">
        <v>413</v>
      </c>
    </row>
    <row r="415" spans="1:23" x14ac:dyDescent="0.35">
      <c r="A415" s="70">
        <v>7613</v>
      </c>
      <c r="B415" t="s">
        <v>137</v>
      </c>
      <c r="C415" s="69">
        <v>22455922.140000001</v>
      </c>
      <c r="D415" s="69">
        <v>2152517.5699999998</v>
      </c>
      <c r="E415" s="69">
        <v>0</v>
      </c>
      <c r="F415" s="71">
        <v>20303404.57</v>
      </c>
      <c r="G415" s="72">
        <v>1436484.59</v>
      </c>
      <c r="H415" s="72">
        <v>909012.94</v>
      </c>
      <c r="I415" s="72">
        <v>0</v>
      </c>
      <c r="J415" s="72">
        <v>453952.36000000004</v>
      </c>
      <c r="K415" s="72">
        <v>6996.8099999999995</v>
      </c>
      <c r="L415" s="72">
        <v>0</v>
      </c>
      <c r="M415" s="72">
        <v>0</v>
      </c>
      <c r="N415" s="72">
        <v>0</v>
      </c>
      <c r="O415" s="72">
        <v>2806446.7</v>
      </c>
      <c r="P415" s="72">
        <v>17496957.870000001</v>
      </c>
      <c r="Q415">
        <v>1668</v>
      </c>
      <c r="R415" s="72">
        <v>10489.782895683455</v>
      </c>
      <c r="S415">
        <v>231</v>
      </c>
      <c r="U415" s="72">
        <v>2423139.8489028779</v>
      </c>
      <c r="V415" s="72">
        <v>17496957.870000001</v>
      </c>
    </row>
    <row r="416" spans="1:23" x14ac:dyDescent="0.35">
      <c r="A416" s="70" t="s">
        <v>164</v>
      </c>
      <c r="C416" s="71"/>
      <c r="D416" s="71"/>
      <c r="E416" s="71"/>
      <c r="F416" s="71"/>
      <c r="G416" s="72"/>
      <c r="H416" s="72"/>
      <c r="I416" s="72"/>
      <c r="J416" s="72"/>
      <c r="K416" s="72"/>
      <c r="L416" s="72"/>
      <c r="M416" s="72"/>
      <c r="N416" s="72"/>
      <c r="O416" s="72"/>
      <c r="P416" s="72"/>
      <c r="Q416">
        <v>859</v>
      </c>
      <c r="S416">
        <v>149</v>
      </c>
      <c r="T416" s="73">
        <v>0.64502164502164505</v>
      </c>
      <c r="U416" s="72">
        <v>1562977.6514568347</v>
      </c>
      <c r="V416" s="72">
        <v>11285916.548181819</v>
      </c>
      <c r="W416" t="s">
        <v>413</v>
      </c>
    </row>
    <row r="417" spans="1:23" x14ac:dyDescent="0.35">
      <c r="A417" s="70" t="s">
        <v>165</v>
      </c>
      <c r="C417" s="71"/>
      <c r="D417" s="71"/>
      <c r="E417" s="71"/>
      <c r="F417" s="71"/>
      <c r="G417" s="72"/>
      <c r="H417" s="72"/>
      <c r="I417" s="72"/>
      <c r="J417" s="72"/>
      <c r="K417" s="72"/>
      <c r="L417" s="72"/>
      <c r="M417" s="72"/>
      <c r="N417" s="72"/>
      <c r="O417" s="72"/>
      <c r="P417" s="72"/>
      <c r="Q417">
        <v>809</v>
      </c>
      <c r="R417" s="72"/>
      <c r="S417">
        <v>82</v>
      </c>
      <c r="T417" s="73">
        <v>0.354978354978355</v>
      </c>
      <c r="U417" s="72">
        <v>860162.19744604325</v>
      </c>
      <c r="V417" s="72">
        <v>6211041.3218181822</v>
      </c>
      <c r="W417" t="s">
        <v>413</v>
      </c>
    </row>
    <row r="418" spans="1:23" x14ac:dyDescent="0.35">
      <c r="A418" s="70">
        <v>7620</v>
      </c>
      <c r="B418" t="s">
        <v>138</v>
      </c>
      <c r="C418" s="69">
        <v>43349844.990000002</v>
      </c>
      <c r="D418" s="69">
        <v>695397.08</v>
      </c>
      <c r="E418" s="69">
        <v>0</v>
      </c>
      <c r="F418" s="71">
        <v>42654447.910000004</v>
      </c>
      <c r="G418" s="72">
        <v>2773853.79</v>
      </c>
      <c r="H418" s="72">
        <v>3676302.81</v>
      </c>
      <c r="I418" s="72">
        <v>0</v>
      </c>
      <c r="J418" s="72">
        <v>1581546.27</v>
      </c>
      <c r="K418" s="72">
        <v>49923.67</v>
      </c>
      <c r="L418" s="72">
        <v>0</v>
      </c>
      <c r="M418" s="72">
        <v>0</v>
      </c>
      <c r="N418" s="72">
        <v>0</v>
      </c>
      <c r="O418" s="72">
        <v>8081626.5399999991</v>
      </c>
      <c r="P418" s="72">
        <v>34572821.370000005</v>
      </c>
      <c r="Q418">
        <v>3789</v>
      </c>
      <c r="R418" s="72">
        <v>9124.5239825811568</v>
      </c>
      <c r="S418">
        <v>418</v>
      </c>
      <c r="U418" s="72">
        <v>3814051.0247189235</v>
      </c>
      <c r="V418" s="72">
        <v>34572821.370000005</v>
      </c>
    </row>
    <row r="419" spans="1:23" x14ac:dyDescent="0.35">
      <c r="A419" s="70" t="s">
        <v>164</v>
      </c>
      <c r="C419" s="71"/>
      <c r="D419" s="71"/>
      <c r="E419" s="71"/>
      <c r="F419" s="71"/>
      <c r="G419" s="72"/>
      <c r="H419" s="72"/>
      <c r="I419" s="72"/>
      <c r="J419" s="72"/>
      <c r="K419" s="72"/>
      <c r="L419" s="72"/>
      <c r="M419" s="72"/>
      <c r="N419" s="72"/>
      <c r="O419" s="72"/>
      <c r="P419" s="72"/>
      <c r="Q419">
        <v>2192</v>
      </c>
      <c r="S419">
        <v>266</v>
      </c>
      <c r="T419" s="73">
        <v>0.63636363636363635</v>
      </c>
      <c r="U419" s="72">
        <v>2427123.3793665878</v>
      </c>
      <c r="V419" s="72">
        <v>22000886.326363638</v>
      </c>
      <c r="W419" t="s">
        <v>413</v>
      </c>
    </row>
    <row r="420" spans="1:23" x14ac:dyDescent="0.35">
      <c r="A420" s="70" t="s">
        <v>165</v>
      </c>
      <c r="C420" s="71"/>
      <c r="D420" s="71"/>
      <c r="E420" s="71"/>
      <c r="F420" s="71"/>
      <c r="G420" s="72"/>
      <c r="H420" s="72"/>
      <c r="I420" s="72"/>
      <c r="J420" s="72"/>
      <c r="K420" s="72"/>
      <c r="L420" s="72"/>
      <c r="M420" s="72"/>
      <c r="N420" s="72"/>
      <c r="O420" s="72"/>
      <c r="P420" s="72"/>
      <c r="Q420">
        <v>1597</v>
      </c>
      <c r="S420">
        <v>152</v>
      </c>
      <c r="T420" s="73">
        <v>0.36363636363636365</v>
      </c>
      <c r="U420" s="72">
        <v>1386927.6453523359</v>
      </c>
      <c r="V420" s="72">
        <v>12571935.043636365</v>
      </c>
      <c r="W420" t="s">
        <v>413</v>
      </c>
    </row>
    <row r="421" spans="1:23" x14ac:dyDescent="0.35">
      <c r="A421" s="70">
        <v>7700</v>
      </c>
      <c r="B421" t="s">
        <v>139</v>
      </c>
      <c r="C421" s="69">
        <v>35168107.890000001</v>
      </c>
      <c r="D421" s="69">
        <v>326435.59999999998</v>
      </c>
      <c r="E421" s="69">
        <v>0</v>
      </c>
      <c r="F421" s="71">
        <v>34841672.289999999</v>
      </c>
      <c r="G421" s="72">
        <v>3450116.98</v>
      </c>
      <c r="H421" s="72">
        <v>940468.85</v>
      </c>
      <c r="I421" s="72">
        <v>0</v>
      </c>
      <c r="J421" s="72">
        <v>1115680.73</v>
      </c>
      <c r="K421" s="72">
        <v>41070.97</v>
      </c>
      <c r="L421" s="72">
        <v>0</v>
      </c>
      <c r="M421" s="72">
        <v>0</v>
      </c>
      <c r="N421" s="72">
        <v>0</v>
      </c>
      <c r="O421" s="72">
        <v>5547337.5300000003</v>
      </c>
      <c r="P421" s="72">
        <v>29294334.759999998</v>
      </c>
      <c r="Q421">
        <v>2921</v>
      </c>
      <c r="R421" s="72">
        <v>10028.871879493323</v>
      </c>
      <c r="S421">
        <v>541</v>
      </c>
      <c r="U421" s="72">
        <v>5425619.6868058881</v>
      </c>
      <c r="V421" s="72">
        <v>29294334.759999998</v>
      </c>
    </row>
    <row r="422" spans="1:23" x14ac:dyDescent="0.35">
      <c r="A422" s="70" t="s">
        <v>164</v>
      </c>
      <c r="C422" s="71"/>
      <c r="D422" s="71"/>
      <c r="E422" s="71"/>
      <c r="F422" s="71"/>
      <c r="G422" s="72"/>
      <c r="H422" s="72"/>
      <c r="I422" s="72"/>
      <c r="J422" s="72"/>
      <c r="K422" s="72"/>
      <c r="L422" s="72"/>
      <c r="M422" s="72"/>
      <c r="N422" s="72"/>
      <c r="O422" s="72"/>
      <c r="P422" s="72"/>
      <c r="Q422">
        <v>1564</v>
      </c>
      <c r="S422">
        <v>361</v>
      </c>
      <c r="T422" s="73">
        <v>0.66728280961182995</v>
      </c>
      <c r="U422" s="72">
        <v>3620422.7484970894</v>
      </c>
      <c r="V422" s="72">
        <v>19547606.004362293</v>
      </c>
      <c r="W422" t="s">
        <v>413</v>
      </c>
    </row>
    <row r="423" spans="1:23" x14ac:dyDescent="0.35">
      <c r="A423" s="70" t="s">
        <v>165</v>
      </c>
      <c r="C423" s="71"/>
      <c r="D423" s="71"/>
      <c r="E423" s="71"/>
      <c r="F423" s="71"/>
      <c r="G423" s="72"/>
      <c r="H423" s="72"/>
      <c r="I423" s="72"/>
      <c r="J423" s="72"/>
      <c r="K423" s="72"/>
      <c r="L423" s="72"/>
      <c r="M423" s="72"/>
      <c r="N423" s="72"/>
      <c r="O423" s="72"/>
      <c r="P423" s="72"/>
      <c r="Q423">
        <v>1357</v>
      </c>
      <c r="S423">
        <v>180</v>
      </c>
      <c r="T423" s="73">
        <v>0.33271719038817005</v>
      </c>
      <c r="U423" s="72">
        <v>1805196.9383087982</v>
      </c>
      <c r="V423" s="72">
        <v>9746728.7556377072</v>
      </c>
      <c r="W423" t="s">
        <v>413</v>
      </c>
    </row>
    <row r="424" spans="1:23" x14ac:dyDescent="0.35">
      <c r="A424" s="70">
        <v>7800</v>
      </c>
      <c r="B424" t="s">
        <v>140</v>
      </c>
      <c r="C424" s="69">
        <v>16676745.51</v>
      </c>
      <c r="D424" s="69">
        <v>550067.82999999996</v>
      </c>
      <c r="E424" s="69">
        <v>0</v>
      </c>
      <c r="F424" s="71">
        <v>16126677.68</v>
      </c>
      <c r="G424" s="72">
        <v>1312895.07</v>
      </c>
      <c r="H424" s="72">
        <v>604970.60000000009</v>
      </c>
      <c r="I424" s="72">
        <v>0</v>
      </c>
      <c r="J424" s="72">
        <v>453609.47</v>
      </c>
      <c r="K424" s="72">
        <v>17355.419999999998</v>
      </c>
      <c r="L424" s="72">
        <v>73592.44</v>
      </c>
      <c r="M424" s="72">
        <v>0</v>
      </c>
      <c r="N424" s="72">
        <v>0</v>
      </c>
      <c r="O424" s="72">
        <v>2462423</v>
      </c>
      <c r="P424" s="72">
        <v>13664254.68</v>
      </c>
      <c r="Q424">
        <v>1697</v>
      </c>
      <c r="R424" s="72">
        <v>8052.0062934590451</v>
      </c>
      <c r="S424">
        <v>268</v>
      </c>
      <c r="U424" s="72">
        <v>2157937.686647024</v>
      </c>
      <c r="V424" s="72">
        <v>13664254.68</v>
      </c>
    </row>
    <row r="425" spans="1:23" x14ac:dyDescent="0.35">
      <c r="A425" s="70" t="s">
        <v>164</v>
      </c>
      <c r="C425" s="71"/>
      <c r="D425" s="71"/>
      <c r="E425" s="71"/>
      <c r="F425" s="71"/>
      <c r="G425" s="72"/>
      <c r="H425" s="72"/>
      <c r="I425" s="72"/>
      <c r="J425" s="72"/>
      <c r="K425" s="72"/>
      <c r="L425" s="72"/>
      <c r="M425" s="72"/>
      <c r="N425" s="72"/>
      <c r="O425" s="72"/>
      <c r="P425" s="72"/>
      <c r="Q425">
        <v>881</v>
      </c>
      <c r="S425">
        <v>183</v>
      </c>
      <c r="T425" s="73">
        <v>0.68283582089552242</v>
      </c>
      <c r="U425" s="72">
        <v>1473517.1517030052</v>
      </c>
      <c r="V425" s="72">
        <v>9330442.5613432843</v>
      </c>
      <c r="W425" t="s">
        <v>413</v>
      </c>
    </row>
    <row r="426" spans="1:23" x14ac:dyDescent="0.35">
      <c r="A426" s="70" t="s">
        <v>165</v>
      </c>
      <c r="C426" s="71"/>
      <c r="D426" s="71"/>
      <c r="E426" s="71"/>
      <c r="F426" s="71"/>
      <c r="G426" s="72"/>
      <c r="H426" s="72"/>
      <c r="I426" s="72"/>
      <c r="J426" s="72"/>
      <c r="K426" s="72"/>
      <c r="L426" s="72"/>
      <c r="M426" s="72"/>
      <c r="N426" s="72"/>
      <c r="O426" s="72"/>
      <c r="P426" s="72"/>
      <c r="Q426">
        <v>816</v>
      </c>
      <c r="S426">
        <v>85</v>
      </c>
      <c r="T426" s="73">
        <v>0.31716417910447764</v>
      </c>
      <c r="U426" s="72">
        <v>684420.53494401881</v>
      </c>
      <c r="V426" s="72">
        <v>4333812.1186567163</v>
      </c>
      <c r="W426" t="s">
        <v>413</v>
      </c>
    </row>
    <row r="427" spans="1:23" x14ac:dyDescent="0.35">
      <c r="A427" s="70">
        <v>7900</v>
      </c>
      <c r="B427" t="s">
        <v>141</v>
      </c>
      <c r="C427" s="69">
        <v>12308205.58</v>
      </c>
      <c r="D427" s="69">
        <v>190055.08</v>
      </c>
      <c r="E427" s="69">
        <v>0</v>
      </c>
      <c r="F427" s="71">
        <v>12118150.5</v>
      </c>
      <c r="G427" s="72">
        <v>977883.13</v>
      </c>
      <c r="H427" s="72">
        <v>521712.35</v>
      </c>
      <c r="I427" s="72">
        <v>0</v>
      </c>
      <c r="J427" s="72">
        <v>330335.31</v>
      </c>
      <c r="K427" s="72">
        <v>7578.6</v>
      </c>
      <c r="L427" s="72">
        <v>2707.66</v>
      </c>
      <c r="M427" s="72">
        <v>0</v>
      </c>
      <c r="N427" s="72">
        <v>12050.99</v>
      </c>
      <c r="O427" s="72">
        <v>1852268.04</v>
      </c>
      <c r="P427" s="72">
        <v>10265882.460000001</v>
      </c>
      <c r="Q427">
        <v>1022</v>
      </c>
      <c r="R427" s="72">
        <v>10044.894774951077</v>
      </c>
      <c r="S427">
        <v>153</v>
      </c>
      <c r="U427" s="72">
        <v>1536868.9005675148</v>
      </c>
      <c r="V427" s="72">
        <v>10277933.450000001</v>
      </c>
    </row>
    <row r="428" spans="1:23" x14ac:dyDescent="0.35">
      <c r="A428" s="70" t="s">
        <v>164</v>
      </c>
      <c r="C428" s="71"/>
      <c r="D428" s="71"/>
      <c r="E428" s="71"/>
      <c r="F428" s="71"/>
      <c r="G428" s="72"/>
      <c r="H428" s="72"/>
      <c r="I428" s="72"/>
      <c r="J428" s="72"/>
      <c r="K428" s="72"/>
      <c r="L428" s="72"/>
      <c r="M428" s="72"/>
      <c r="N428" s="72"/>
      <c r="O428" s="72"/>
      <c r="P428" s="72"/>
      <c r="Q428">
        <v>551</v>
      </c>
      <c r="S428">
        <v>90</v>
      </c>
      <c r="T428" s="73">
        <v>0.58823529411764708</v>
      </c>
      <c r="U428" s="72">
        <v>904040.52974559693</v>
      </c>
      <c r="V428" s="72">
        <v>6045843.2058823537</v>
      </c>
      <c r="W428" t="s">
        <v>413</v>
      </c>
    </row>
    <row r="429" spans="1:23" x14ac:dyDescent="0.35">
      <c r="A429" s="70" t="s">
        <v>165</v>
      </c>
      <c r="C429" s="71"/>
      <c r="D429" s="71"/>
      <c r="E429" s="71"/>
      <c r="F429" s="71"/>
      <c r="G429" s="72"/>
      <c r="H429" s="72"/>
      <c r="I429" s="72"/>
      <c r="J429" s="72"/>
      <c r="K429" s="72"/>
      <c r="L429" s="72"/>
      <c r="M429" s="72"/>
      <c r="N429" s="72"/>
      <c r="O429" s="72"/>
      <c r="P429" s="72"/>
      <c r="Q429">
        <v>471</v>
      </c>
      <c r="S429">
        <v>63</v>
      </c>
      <c r="T429" s="73">
        <v>0.41176470588235292</v>
      </c>
      <c r="U429" s="72">
        <v>632828.3708219179</v>
      </c>
      <c r="V429" s="72">
        <v>4232090.2441176474</v>
      </c>
      <c r="W429" t="s">
        <v>413</v>
      </c>
    </row>
    <row r="430" spans="1:23" x14ac:dyDescent="0.35">
      <c r="A430" s="70">
        <v>8020</v>
      </c>
      <c r="B430" t="s">
        <v>142</v>
      </c>
      <c r="C430" s="69">
        <v>26434909.109999999</v>
      </c>
      <c r="D430" s="69">
        <v>702281.58</v>
      </c>
      <c r="E430" s="69">
        <v>0</v>
      </c>
      <c r="F430" s="71">
        <v>25732627.530000001</v>
      </c>
      <c r="G430" s="72">
        <v>1770871.34</v>
      </c>
      <c r="H430" s="72">
        <v>1249442.45</v>
      </c>
      <c r="I430" s="72">
        <v>0</v>
      </c>
      <c r="J430" s="72">
        <v>726208.62</v>
      </c>
      <c r="K430" s="72">
        <v>31465.9</v>
      </c>
      <c r="L430" s="72">
        <v>0</v>
      </c>
      <c r="M430" s="72">
        <v>0</v>
      </c>
      <c r="N430" s="72">
        <v>0</v>
      </c>
      <c r="O430" s="72">
        <v>3777988.31</v>
      </c>
      <c r="P430" s="72">
        <v>21954639.220000003</v>
      </c>
      <c r="Q430">
        <v>2625</v>
      </c>
      <c r="R430" s="72">
        <v>8363.6720838095243</v>
      </c>
      <c r="S430">
        <v>301</v>
      </c>
      <c r="U430" s="72">
        <v>2517465.2972266669</v>
      </c>
      <c r="V430" s="72">
        <v>21954639.220000003</v>
      </c>
    </row>
    <row r="431" spans="1:23" x14ac:dyDescent="0.35">
      <c r="A431" s="70" t="s">
        <v>164</v>
      </c>
      <c r="C431" s="71"/>
      <c r="D431" s="71"/>
      <c r="E431" s="71"/>
      <c r="F431" s="71"/>
      <c r="G431" s="72"/>
      <c r="H431" s="72"/>
      <c r="I431" s="72"/>
      <c r="J431" s="72"/>
      <c r="K431" s="72"/>
      <c r="L431" s="72"/>
      <c r="M431" s="72"/>
      <c r="N431" s="72"/>
      <c r="O431" s="72"/>
      <c r="P431" s="72"/>
      <c r="Q431">
        <v>1334</v>
      </c>
      <c r="S431">
        <v>186</v>
      </c>
      <c r="T431" s="73">
        <v>0.61794019933554822</v>
      </c>
      <c r="U431" s="72">
        <v>1555643.0075885716</v>
      </c>
      <c r="V431" s="72">
        <v>13566654.135946846</v>
      </c>
      <c r="W431" t="s">
        <v>413</v>
      </c>
    </row>
    <row r="432" spans="1:23" x14ac:dyDescent="0.35">
      <c r="A432" s="70" t="s">
        <v>165</v>
      </c>
      <c r="C432" s="71"/>
      <c r="D432" s="71"/>
      <c r="E432" s="71"/>
      <c r="F432" s="71"/>
      <c r="G432" s="72"/>
      <c r="H432" s="72"/>
      <c r="I432" s="72"/>
      <c r="J432" s="72"/>
      <c r="K432" s="72"/>
      <c r="L432" s="72"/>
      <c r="M432" s="72"/>
      <c r="N432" s="72"/>
      <c r="O432" s="72"/>
      <c r="P432" s="72"/>
      <c r="Q432">
        <v>1291</v>
      </c>
      <c r="S432">
        <v>115</v>
      </c>
      <c r="T432" s="73">
        <v>0.38205980066445183</v>
      </c>
      <c r="U432" s="72">
        <v>961822.2896380953</v>
      </c>
      <c r="V432" s="72">
        <v>8387985.0840531569</v>
      </c>
      <c r="W432" t="s">
        <v>413</v>
      </c>
    </row>
    <row r="433" spans="1:23" x14ac:dyDescent="0.35">
      <c r="A433" s="70">
        <v>8111</v>
      </c>
      <c r="B433" t="s">
        <v>143</v>
      </c>
      <c r="C433" s="69">
        <v>5660611.9199999999</v>
      </c>
      <c r="D433" s="69">
        <v>101083.18</v>
      </c>
      <c r="E433" s="69">
        <v>0</v>
      </c>
      <c r="F433" s="71">
        <v>5559528.7400000002</v>
      </c>
      <c r="G433" s="72">
        <v>333945.59000000003</v>
      </c>
      <c r="H433" s="72">
        <v>177650.47000000003</v>
      </c>
      <c r="I433" s="72">
        <v>0</v>
      </c>
      <c r="J433" s="72">
        <v>141318.24</v>
      </c>
      <c r="K433" s="72">
        <v>1437.2</v>
      </c>
      <c r="L433" s="72">
        <v>0</v>
      </c>
      <c r="M433" s="72">
        <v>1686.29</v>
      </c>
      <c r="N433" s="72">
        <v>7776</v>
      </c>
      <c r="O433" s="72">
        <v>663813.79</v>
      </c>
      <c r="P433" s="72">
        <v>4895714.95</v>
      </c>
      <c r="Q433">
        <v>445</v>
      </c>
      <c r="R433" s="72">
        <v>11001.606629213484</v>
      </c>
      <c r="S433">
        <v>62</v>
      </c>
      <c r="U433" s="72">
        <v>682099.61101123597</v>
      </c>
      <c r="V433" s="72">
        <v>4905177.24</v>
      </c>
    </row>
    <row r="434" spans="1:23" x14ac:dyDescent="0.35">
      <c r="A434" s="70" t="s">
        <v>164</v>
      </c>
      <c r="C434" s="71"/>
      <c r="D434" s="71"/>
      <c r="E434" s="71"/>
      <c r="F434" s="71"/>
      <c r="G434" s="72"/>
      <c r="H434" s="72"/>
      <c r="I434" s="72"/>
      <c r="J434" s="72"/>
      <c r="K434" s="72"/>
      <c r="L434" s="72"/>
      <c r="M434" s="72"/>
      <c r="N434" s="72"/>
      <c r="O434" s="72"/>
      <c r="P434" s="72"/>
      <c r="Q434">
        <v>201</v>
      </c>
      <c r="S434">
        <v>30</v>
      </c>
      <c r="T434" s="73">
        <v>0.4838709677419355</v>
      </c>
      <c r="U434" s="72">
        <v>330048.19887640449</v>
      </c>
      <c r="V434" s="72">
        <v>2373472.8580645164</v>
      </c>
      <c r="W434" t="s">
        <v>413</v>
      </c>
    </row>
    <row r="435" spans="1:23" x14ac:dyDescent="0.35">
      <c r="A435" s="70" t="s">
        <v>165</v>
      </c>
      <c r="C435" s="71"/>
      <c r="D435" s="71"/>
      <c r="E435" s="71"/>
      <c r="F435" s="71"/>
      <c r="G435" s="72"/>
      <c r="H435" s="72"/>
      <c r="I435" s="72"/>
      <c r="J435" s="72"/>
      <c r="K435" s="72"/>
      <c r="L435" s="72"/>
      <c r="M435" s="72"/>
      <c r="N435" s="72"/>
      <c r="O435" s="72"/>
      <c r="P435" s="72"/>
      <c r="Q435">
        <v>244</v>
      </c>
      <c r="S435">
        <v>32</v>
      </c>
      <c r="T435" s="73">
        <v>0.5161290322580645</v>
      </c>
      <c r="U435" s="72">
        <v>352051.41213483148</v>
      </c>
      <c r="V435" s="72">
        <v>2531704.3819354838</v>
      </c>
      <c r="W435" t="s">
        <v>413</v>
      </c>
    </row>
    <row r="436" spans="1:23" x14ac:dyDescent="0.35">
      <c r="A436" s="70">
        <v>8113</v>
      </c>
      <c r="B436" t="s">
        <v>144</v>
      </c>
      <c r="C436" s="69">
        <v>10120568.08</v>
      </c>
      <c r="D436" s="69">
        <v>219580.35</v>
      </c>
      <c r="E436" s="69">
        <v>0</v>
      </c>
      <c r="F436" s="71">
        <v>9900987.7300000004</v>
      </c>
      <c r="G436" s="72">
        <v>545478.73</v>
      </c>
      <c r="H436" s="72">
        <v>454904.08999999997</v>
      </c>
      <c r="I436" s="72">
        <v>0</v>
      </c>
      <c r="J436" s="72">
        <v>274979.34999999998</v>
      </c>
      <c r="K436" s="72">
        <v>8842.66</v>
      </c>
      <c r="L436" s="72">
        <v>429689</v>
      </c>
      <c r="M436" s="72">
        <v>0</v>
      </c>
      <c r="N436" s="72">
        <v>0</v>
      </c>
      <c r="O436" s="72">
        <v>1713893.8299999998</v>
      </c>
      <c r="P436" s="72">
        <v>8187093.9000000004</v>
      </c>
      <c r="Q436">
        <v>988</v>
      </c>
      <c r="R436" s="72">
        <v>8286.5322874493922</v>
      </c>
      <c r="S436">
        <v>148</v>
      </c>
      <c r="U436" s="72">
        <v>1226406.77854251</v>
      </c>
      <c r="V436" s="72">
        <v>8187093.9000000004</v>
      </c>
    </row>
    <row r="437" spans="1:23" x14ac:dyDescent="0.35">
      <c r="A437" s="70" t="s">
        <v>164</v>
      </c>
      <c r="C437" s="71"/>
      <c r="D437" s="71"/>
      <c r="E437" s="71"/>
      <c r="F437" s="71"/>
      <c r="G437" s="72"/>
      <c r="H437" s="72"/>
      <c r="I437" s="72"/>
      <c r="J437" s="72"/>
      <c r="K437" s="72"/>
      <c r="L437" s="72"/>
      <c r="M437" s="72"/>
      <c r="N437" s="72"/>
      <c r="O437" s="72"/>
      <c r="P437" s="72"/>
      <c r="Q437">
        <v>530</v>
      </c>
      <c r="S437">
        <v>91</v>
      </c>
      <c r="T437" s="73">
        <v>0.61486486486486491</v>
      </c>
      <c r="U437" s="72">
        <v>754074.43815789465</v>
      </c>
      <c r="V437" s="72">
        <v>5033956.3844594602</v>
      </c>
      <c r="W437" t="s">
        <v>413</v>
      </c>
    </row>
    <row r="438" spans="1:23" x14ac:dyDescent="0.35">
      <c r="A438" s="70" t="s">
        <v>165</v>
      </c>
      <c r="C438" s="71"/>
      <c r="D438" s="71"/>
      <c r="E438" s="71"/>
      <c r="F438" s="71"/>
      <c r="G438" s="72"/>
      <c r="H438" s="72"/>
      <c r="I438" s="72"/>
      <c r="J438" s="72"/>
      <c r="K438" s="72"/>
      <c r="L438" s="72"/>
      <c r="M438" s="72"/>
      <c r="N438" s="72"/>
      <c r="O438" s="72"/>
      <c r="P438" s="72"/>
      <c r="Q438">
        <v>458</v>
      </c>
      <c r="S438">
        <v>57</v>
      </c>
      <c r="T438" s="73">
        <v>0.38513513513513514</v>
      </c>
      <c r="U438" s="72">
        <v>472332.34038461535</v>
      </c>
      <c r="V438" s="72">
        <v>3153137.5155405407</v>
      </c>
      <c r="W438" t="s">
        <v>413</v>
      </c>
    </row>
    <row r="439" spans="1:23" x14ac:dyDescent="0.35">
      <c r="A439" s="70">
        <v>8200</v>
      </c>
      <c r="B439" t="s">
        <v>145</v>
      </c>
      <c r="C439" s="69">
        <v>17106342.170000002</v>
      </c>
      <c r="D439" s="69">
        <v>568391.98</v>
      </c>
      <c r="E439" s="69">
        <v>0</v>
      </c>
      <c r="F439" s="71">
        <v>16537950.190000001</v>
      </c>
      <c r="G439" s="72">
        <v>965367.92</v>
      </c>
      <c r="H439" s="72">
        <v>688216.61</v>
      </c>
      <c r="I439" s="72">
        <v>0</v>
      </c>
      <c r="J439" s="72">
        <v>294175.73</v>
      </c>
      <c r="K439" s="72">
        <v>6738.32</v>
      </c>
      <c r="L439" s="72">
        <v>0</v>
      </c>
      <c r="M439" s="72">
        <v>2850.86</v>
      </c>
      <c r="N439" s="72">
        <v>0</v>
      </c>
      <c r="O439" s="72">
        <v>1957349.4400000002</v>
      </c>
      <c r="P439" s="72">
        <v>14580600.750000002</v>
      </c>
      <c r="Q439">
        <v>1359</v>
      </c>
      <c r="R439" s="72">
        <v>10728.918874172186</v>
      </c>
      <c r="S439">
        <v>194</v>
      </c>
      <c r="U439" s="72">
        <v>2081410.2615894042</v>
      </c>
      <c r="V439" s="72">
        <v>14583451.610000001</v>
      </c>
    </row>
    <row r="440" spans="1:23" x14ac:dyDescent="0.35">
      <c r="A440" s="70" t="s">
        <v>164</v>
      </c>
      <c r="C440" s="71"/>
      <c r="D440" s="71"/>
      <c r="E440" s="71"/>
      <c r="F440" s="71"/>
      <c r="G440" s="72"/>
      <c r="H440" s="72"/>
      <c r="I440" s="72"/>
      <c r="J440" s="72"/>
      <c r="K440" s="72"/>
      <c r="L440" s="72"/>
      <c r="M440" s="72"/>
      <c r="N440" s="72"/>
      <c r="O440" s="72"/>
      <c r="P440" s="72"/>
      <c r="Q440">
        <v>626</v>
      </c>
      <c r="S440">
        <v>112</v>
      </c>
      <c r="T440" s="73">
        <v>0.57731958762886593</v>
      </c>
      <c r="U440" s="72">
        <v>1201638.9139072848</v>
      </c>
      <c r="V440" s="72">
        <v>8419312.2696907222</v>
      </c>
      <c r="W440" t="s">
        <v>413</v>
      </c>
    </row>
    <row r="441" spans="1:23" x14ac:dyDescent="0.35">
      <c r="A441" s="70" t="s">
        <v>165</v>
      </c>
      <c r="C441" s="71"/>
      <c r="D441" s="71"/>
      <c r="E441" s="71"/>
      <c r="F441" s="71"/>
      <c r="G441" s="72"/>
      <c r="H441" s="72"/>
      <c r="I441" s="72"/>
      <c r="J441" s="72"/>
      <c r="K441" s="72"/>
      <c r="L441" s="72"/>
      <c r="M441" s="72"/>
      <c r="N441" s="72"/>
      <c r="O441" s="72"/>
      <c r="P441" s="72"/>
      <c r="Q441">
        <v>733</v>
      </c>
      <c r="S441">
        <v>82</v>
      </c>
      <c r="T441" s="73">
        <v>0.42268041237113402</v>
      </c>
      <c r="U441" s="72">
        <v>879771.34768211923</v>
      </c>
      <c r="V441" s="72">
        <v>6164139.340309279</v>
      </c>
      <c r="W441" t="s">
        <v>413</v>
      </c>
    </row>
    <row r="442" spans="1:23" x14ac:dyDescent="0.35">
      <c r="A442" s="70">
        <v>8220</v>
      </c>
      <c r="B442" t="s">
        <v>146</v>
      </c>
      <c r="C442" s="69">
        <v>21895493.710000001</v>
      </c>
      <c r="D442" s="69">
        <v>786300.73</v>
      </c>
      <c r="E442" s="69">
        <v>0</v>
      </c>
      <c r="F442" s="71">
        <v>21109192.98</v>
      </c>
      <c r="G442" s="72">
        <v>1388201.86</v>
      </c>
      <c r="H442" s="72">
        <v>1035524.12</v>
      </c>
      <c r="I442" s="72">
        <v>0</v>
      </c>
      <c r="J442" s="72">
        <v>577438.62</v>
      </c>
      <c r="K442" s="72">
        <v>2828.25</v>
      </c>
      <c r="L442" s="72">
        <v>0</v>
      </c>
      <c r="M442" s="72">
        <v>0</v>
      </c>
      <c r="N442" s="72">
        <v>22491.14</v>
      </c>
      <c r="O442" s="72">
        <v>3026483.99</v>
      </c>
      <c r="P442" s="72">
        <v>18082708.990000002</v>
      </c>
      <c r="Q442">
        <v>2142</v>
      </c>
      <c r="R442" s="72">
        <v>8441.9743183940245</v>
      </c>
      <c r="S442">
        <v>317</v>
      </c>
      <c r="U442" s="72">
        <v>2676105.8589309058</v>
      </c>
      <c r="V442" s="72">
        <v>18105200.130000003</v>
      </c>
    </row>
    <row r="443" spans="1:23" x14ac:dyDescent="0.35">
      <c r="A443" s="70" t="s">
        <v>164</v>
      </c>
      <c r="C443" s="71"/>
      <c r="D443" s="71"/>
      <c r="E443" s="71"/>
      <c r="F443" s="71"/>
      <c r="G443" s="72"/>
      <c r="H443" s="72"/>
      <c r="I443" s="72"/>
      <c r="J443" s="72"/>
      <c r="K443" s="72"/>
      <c r="L443" s="72"/>
      <c r="M443" s="72"/>
      <c r="N443" s="72"/>
      <c r="O443" s="72"/>
      <c r="P443" s="72"/>
      <c r="Q443">
        <v>1211</v>
      </c>
      <c r="S443">
        <v>223</v>
      </c>
      <c r="T443" s="73">
        <v>0.70347003154574128</v>
      </c>
      <c r="U443" s="72">
        <v>1882560.2730018676</v>
      </c>
      <c r="V443" s="72">
        <v>12736465.706593061</v>
      </c>
      <c r="W443" t="s">
        <v>413</v>
      </c>
    </row>
    <row r="444" spans="1:23" x14ac:dyDescent="0.35">
      <c r="A444" s="70" t="s">
        <v>165</v>
      </c>
      <c r="C444" s="71"/>
      <c r="D444" s="71"/>
      <c r="E444" s="71"/>
      <c r="F444" s="71"/>
      <c r="G444" s="72"/>
      <c r="H444" s="72"/>
      <c r="I444" s="72"/>
      <c r="J444" s="72"/>
      <c r="K444" s="72"/>
      <c r="L444" s="72"/>
      <c r="M444" s="72"/>
      <c r="N444" s="72"/>
      <c r="O444" s="72"/>
      <c r="P444" s="72"/>
      <c r="Q444">
        <v>931</v>
      </c>
      <c r="S444">
        <v>94</v>
      </c>
      <c r="T444" s="73">
        <v>0.29652996845425866</v>
      </c>
      <c r="U444" s="72">
        <v>793545.58592903835</v>
      </c>
      <c r="V444" s="72">
        <v>5368734.4234069409</v>
      </c>
      <c r="W444" t="s">
        <v>413</v>
      </c>
    </row>
    <row r="445" spans="1:23" x14ac:dyDescent="0.35">
      <c r="B445" t="s">
        <v>147</v>
      </c>
      <c r="C445" s="71">
        <f>SUM(C7:C442)</f>
        <v>4637092471.0899992</v>
      </c>
      <c r="D445" s="71">
        <f>SUM(D7:D442)</f>
        <v>131891275.09000003</v>
      </c>
      <c r="E445" s="71">
        <f>SUM(E7:E442)</f>
        <v>0</v>
      </c>
      <c r="F445" s="71">
        <f>SUM(F7:F442)</f>
        <v>4505201195.9999971</v>
      </c>
      <c r="G445" s="72">
        <v>367534089.82999986</v>
      </c>
      <c r="H445" s="71">
        <f t="shared" ref="H445:P445" si="0">SUM(H7:H442)</f>
        <v>171171948.79999998</v>
      </c>
      <c r="I445" s="71">
        <f t="shared" si="0"/>
        <v>1164077.2799999998</v>
      </c>
      <c r="J445" s="71">
        <f t="shared" si="0"/>
        <v>109365006.16999997</v>
      </c>
      <c r="K445" s="71">
        <f t="shared" si="0"/>
        <v>4118008.33</v>
      </c>
      <c r="L445" s="71">
        <f t="shared" si="0"/>
        <v>26259357.82</v>
      </c>
      <c r="M445" s="71">
        <f t="shared" si="0"/>
        <v>79301.56</v>
      </c>
      <c r="N445" s="71">
        <f t="shared" si="0"/>
        <v>3646446.8599999994</v>
      </c>
      <c r="O445" s="71">
        <f t="shared" si="0"/>
        <v>683338236.65000021</v>
      </c>
      <c r="P445" s="71">
        <f t="shared" si="0"/>
        <v>3821862959.3500013</v>
      </c>
      <c r="Q445" s="71">
        <f>SUM(Q7:Q444)</f>
        <v>869910</v>
      </c>
      <c r="R445" s="71">
        <f>SUM(R7:R442)</f>
        <v>1337305.7083705226</v>
      </c>
      <c r="S445" s="71">
        <f>SUM(S7:S444)</f>
        <v>126884</v>
      </c>
      <c r="T445" s="71">
        <f>SUM(T7:T442)</f>
        <v>143</v>
      </c>
      <c r="U445" s="71">
        <f>SUM(U7:U442)</f>
        <v>1108534570.5769038</v>
      </c>
      <c r="V445" s="71">
        <f>SUM(V7:V442)</f>
        <v>7631494119.6200027</v>
      </c>
      <c r="W445" s="71">
        <f>SUM(W7:W442)</f>
        <v>0</v>
      </c>
    </row>
    <row r="446" spans="1:23" x14ac:dyDescent="0.35">
      <c r="C446" s="71">
        <v>4637092471.0899992</v>
      </c>
      <c r="D446" s="71">
        <v>131891275.09000003</v>
      </c>
      <c r="E446" s="71">
        <v>0</v>
      </c>
      <c r="F446" s="71">
        <v>4505201195.999999</v>
      </c>
      <c r="G446" s="71">
        <v>367534089.82999986</v>
      </c>
      <c r="H446" s="71">
        <v>171171948.80000004</v>
      </c>
      <c r="I446" s="71">
        <v>1164077.2799999998</v>
      </c>
      <c r="J446" s="71">
        <v>109365006.16999991</v>
      </c>
      <c r="K446" s="71">
        <v>4118008.3299999996</v>
      </c>
      <c r="L446" s="71">
        <v>26259357.82</v>
      </c>
      <c r="M446" s="71">
        <v>79301.559999999939</v>
      </c>
      <c r="N446" s="71">
        <v>3646446.86</v>
      </c>
      <c r="O446" s="71">
        <v>683338236.64999986</v>
      </c>
      <c r="P446" s="71">
        <v>3821862959.349997</v>
      </c>
      <c r="Q446" s="71">
        <v>-3454328869.5200014</v>
      </c>
      <c r="R446" s="71">
        <v>170302038.79999998</v>
      </c>
      <c r="S446" s="71">
        <v>-181071.25773438578</v>
      </c>
      <c r="T446" s="71">
        <v>109238122.16999997</v>
      </c>
      <c r="U446" s="71">
        <v>4117864.3299999996</v>
      </c>
      <c r="V446" s="71">
        <v>-1082266270.6564572</v>
      </c>
      <c r="W446" s="71">
        <v>-7631414818.0600023</v>
      </c>
    </row>
    <row r="447" spans="1:23" x14ac:dyDescent="0.35">
      <c r="C447" s="71">
        <v>0</v>
      </c>
      <c r="D447" s="71">
        <v>0</v>
      </c>
      <c r="E447" s="71">
        <v>0</v>
      </c>
      <c r="F447" s="71">
        <v>0</v>
      </c>
      <c r="G447" s="71">
        <v>0</v>
      </c>
      <c r="H447" s="71">
        <v>0</v>
      </c>
      <c r="I447" s="71">
        <v>0</v>
      </c>
      <c r="J447" s="71">
        <v>0</v>
      </c>
      <c r="K447" s="71">
        <v>0</v>
      </c>
      <c r="L447" s="71">
        <v>0</v>
      </c>
      <c r="M447" s="71">
        <v>0</v>
      </c>
      <c r="N447" s="71">
        <v>0</v>
      </c>
      <c r="O447" s="71">
        <v>0</v>
      </c>
      <c r="P447" s="71">
        <v>4.291534423828125E-6</v>
      </c>
      <c r="Q447" s="71">
        <v>3455198779.5200014</v>
      </c>
      <c r="R447" s="71">
        <v>-168956890.26226559</v>
      </c>
      <c r="S447" s="71">
        <v>307955.25773438578</v>
      </c>
      <c r="T447" s="71">
        <v>-109237978.16999997</v>
      </c>
      <c r="U447" s="71">
        <v>1104407764.1464572</v>
      </c>
      <c r="V447" s="71">
        <v>8713760390.2764606</v>
      </c>
      <c r="W447" s="71">
        <v>7631414818.0600023</v>
      </c>
    </row>
    <row r="448" spans="1:23" x14ac:dyDescent="0.35">
      <c r="B448">
        <v>147</v>
      </c>
    </row>
    <row r="452" spans="1:3" ht="18.5" x14ac:dyDescent="0.45">
      <c r="B452" s="80" t="s">
        <v>415</v>
      </c>
    </row>
    <row r="453" spans="1:3" x14ac:dyDescent="0.35">
      <c r="A453">
        <v>911</v>
      </c>
      <c r="B453" t="s">
        <v>416</v>
      </c>
      <c r="C453" t="s">
        <v>417</v>
      </c>
    </row>
    <row r="454" spans="1:3" x14ac:dyDescent="0.35">
      <c r="A454">
        <v>1402</v>
      </c>
      <c r="B454" t="s">
        <v>419</v>
      </c>
      <c r="C454" t="s">
        <v>420</v>
      </c>
    </row>
    <row r="455" spans="1:3" x14ac:dyDescent="0.35">
      <c r="A455" s="70">
        <v>1425</v>
      </c>
      <c r="B455" t="s">
        <v>236</v>
      </c>
      <c r="C455" t="s">
        <v>421</v>
      </c>
    </row>
    <row r="456" spans="1:3" x14ac:dyDescent="0.35">
      <c r="A456" s="70">
        <v>1802</v>
      </c>
      <c r="B456" t="s">
        <v>38</v>
      </c>
      <c r="C456" t="s">
        <v>422</v>
      </c>
    </row>
    <row r="457" spans="1:3" x14ac:dyDescent="0.35">
      <c r="A457" s="70">
        <v>2505</v>
      </c>
      <c r="B457" t="s">
        <v>237</v>
      </c>
      <c r="C457" t="s">
        <v>421</v>
      </c>
    </row>
    <row r="458" spans="1:3" x14ac:dyDescent="0.35">
      <c r="A458" s="70">
        <v>2545</v>
      </c>
      <c r="B458" t="s">
        <v>241</v>
      </c>
      <c r="C458" t="s">
        <v>423</v>
      </c>
    </row>
  </sheetData>
  <sheetProtection algorithmName="SHA-512" hashValue="KbF2vDAZju4n+waHp7qK38PrBiRosqBj9Y39A8xd/yOaD6hzSuQQGwLBklq1orFoTgyI/Bkp2eXGmCpTMiwQdg==" saltValue="B5NN0BkeR374tMRXVSTjhA==" spinCount="100000" sheet="1" objects="1" scenarios="1"/>
  <pageMargins left="0" right="0" top="0.75" bottom="0" header="0.3" footer="0.3"/>
  <pageSetup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026F9-F449-4359-85E7-18733FFA2051}">
  <dimension ref="A1:X471"/>
  <sheetViews>
    <sheetView zoomScaleNormal="100" workbookViewId="0">
      <pane xSplit="8" ySplit="18" topLeftCell="I61" activePane="bottomRight" state="frozen"/>
      <selection pane="topRight" activeCell="I1" sqref="I1"/>
      <selection pane="bottomLeft" activeCell="A19" sqref="A19"/>
      <selection pane="bottomRight" activeCell="K91" sqref="K91"/>
    </sheetView>
  </sheetViews>
  <sheetFormatPr defaultRowHeight="12.5" x14ac:dyDescent="0.25"/>
  <cols>
    <col min="1" max="1" width="9.1796875" style="1" bestFit="1" customWidth="1"/>
    <col min="2" max="2" width="30.453125" style="1" bestFit="1" customWidth="1"/>
    <col min="3" max="3" width="32.453125" style="1" bestFit="1" customWidth="1"/>
    <col min="4" max="5" width="14.26953125" style="1" bestFit="1" customWidth="1"/>
    <col min="6" max="6" width="15.453125" style="1" bestFit="1" customWidth="1"/>
    <col min="7" max="7" width="16" style="1" bestFit="1" customWidth="1"/>
    <col min="8" max="10" width="15.81640625" style="1" bestFit="1" customWidth="1"/>
    <col min="11" max="11" width="20" style="1" bestFit="1" customWidth="1"/>
    <col min="12" max="12" width="15.81640625" style="1" bestFit="1" customWidth="1"/>
    <col min="13" max="13" width="17.26953125" style="1" bestFit="1" customWidth="1"/>
    <col min="14" max="14" width="20.54296875" style="1" customWidth="1"/>
    <col min="15" max="15" width="15" style="1" bestFit="1" customWidth="1"/>
    <col min="16" max="16" width="18.7265625" style="1" bestFit="1" customWidth="1"/>
    <col min="17" max="17" width="19.453125" style="1" customWidth="1"/>
    <col min="18" max="18" width="15.1796875" style="1" bestFit="1" customWidth="1"/>
    <col min="19" max="19" width="16" style="1" bestFit="1" customWidth="1"/>
    <col min="20" max="20" width="14.453125" style="1" customWidth="1"/>
    <col min="21" max="21" width="17.1796875" style="1" customWidth="1"/>
    <col min="22" max="22" width="17.7265625" style="1" customWidth="1"/>
    <col min="23" max="23" width="18.453125" style="1" bestFit="1" customWidth="1"/>
    <col min="24" max="257" width="9.1796875" style="1"/>
    <col min="258" max="258" width="26.453125" style="1" customWidth="1"/>
    <col min="259" max="259" width="24.453125" style="1" customWidth="1"/>
    <col min="260" max="260" width="16.1796875" style="1" customWidth="1"/>
    <col min="261" max="261" width="16.26953125" style="1" customWidth="1"/>
    <col min="262" max="262" width="17" style="1" bestFit="1" customWidth="1"/>
    <col min="263" max="263" width="22.453125" style="1" customWidth="1"/>
    <col min="264" max="264" width="19.26953125" style="1" customWidth="1"/>
    <col min="265" max="265" width="26.1796875" style="1" bestFit="1" customWidth="1"/>
    <col min="266" max="266" width="20.7265625" style="1" customWidth="1"/>
    <col min="267" max="267" width="25.81640625" style="1" customWidth="1"/>
    <col min="268" max="268" width="17" style="1" customWidth="1"/>
    <col min="269" max="269" width="23.81640625" style="1" customWidth="1"/>
    <col min="270" max="270" width="21.7265625" style="1" customWidth="1"/>
    <col min="271" max="271" width="16.453125" style="1" bestFit="1" customWidth="1"/>
    <col min="272" max="272" width="18.7265625" style="1" bestFit="1" customWidth="1"/>
    <col min="273" max="273" width="17.7265625" style="1" customWidth="1"/>
    <col min="274" max="274" width="17.1796875" style="1" customWidth="1"/>
    <col min="275" max="275" width="14.81640625" style="1" customWidth="1"/>
    <col min="276" max="276" width="14.453125" style="1" customWidth="1"/>
    <col min="277" max="277" width="17.1796875" style="1" customWidth="1"/>
    <col min="278" max="278" width="17.7265625" style="1" customWidth="1"/>
    <col min="279" max="279" width="17.1796875" style="1" customWidth="1"/>
    <col min="280" max="513" width="9.1796875" style="1"/>
    <col min="514" max="514" width="26.453125" style="1" customWidth="1"/>
    <col min="515" max="515" width="24.453125" style="1" customWidth="1"/>
    <col min="516" max="516" width="16.1796875" style="1" customWidth="1"/>
    <col min="517" max="517" width="16.26953125" style="1" customWidth="1"/>
    <col min="518" max="518" width="17" style="1" bestFit="1" customWidth="1"/>
    <col min="519" max="519" width="22.453125" style="1" customWidth="1"/>
    <col min="520" max="520" width="19.26953125" style="1" customWidth="1"/>
    <col min="521" max="521" width="26.1796875" style="1" bestFit="1" customWidth="1"/>
    <col min="522" max="522" width="20.7265625" style="1" customWidth="1"/>
    <col min="523" max="523" width="25.81640625" style="1" customWidth="1"/>
    <col min="524" max="524" width="17" style="1" customWidth="1"/>
    <col min="525" max="525" width="23.81640625" style="1" customWidth="1"/>
    <col min="526" max="526" width="21.7265625" style="1" customWidth="1"/>
    <col min="527" max="527" width="16.453125" style="1" bestFit="1" customWidth="1"/>
    <col min="528" max="528" width="18.7265625" style="1" bestFit="1" customWidth="1"/>
    <col min="529" max="529" width="17.7265625" style="1" customWidth="1"/>
    <col min="530" max="530" width="17.1796875" style="1" customWidth="1"/>
    <col min="531" max="531" width="14.81640625" style="1" customWidth="1"/>
    <col min="532" max="532" width="14.453125" style="1" customWidth="1"/>
    <col min="533" max="533" width="17.1796875" style="1" customWidth="1"/>
    <col min="534" max="534" width="17.7265625" style="1" customWidth="1"/>
    <col min="535" max="535" width="17.1796875" style="1" customWidth="1"/>
    <col min="536" max="769" width="9.1796875" style="1"/>
    <col min="770" max="770" width="26.453125" style="1" customWidth="1"/>
    <col min="771" max="771" width="24.453125" style="1" customWidth="1"/>
    <col min="772" max="772" width="16.1796875" style="1" customWidth="1"/>
    <col min="773" max="773" width="16.26953125" style="1" customWidth="1"/>
    <col min="774" max="774" width="17" style="1" bestFit="1" customWidth="1"/>
    <col min="775" max="775" width="22.453125" style="1" customWidth="1"/>
    <col min="776" max="776" width="19.26953125" style="1" customWidth="1"/>
    <col min="777" max="777" width="26.1796875" style="1" bestFit="1" customWidth="1"/>
    <col min="778" max="778" width="20.7265625" style="1" customWidth="1"/>
    <col min="779" max="779" width="25.81640625" style="1" customWidth="1"/>
    <col min="780" max="780" width="17" style="1" customWidth="1"/>
    <col min="781" max="781" width="23.81640625" style="1" customWidth="1"/>
    <col min="782" max="782" width="21.7265625" style="1" customWidth="1"/>
    <col min="783" max="783" width="16.453125" style="1" bestFit="1" customWidth="1"/>
    <col min="784" max="784" width="18.7265625" style="1" bestFit="1" customWidth="1"/>
    <col min="785" max="785" width="17.7265625" style="1" customWidth="1"/>
    <col min="786" max="786" width="17.1796875" style="1" customWidth="1"/>
    <col min="787" max="787" width="14.81640625" style="1" customWidth="1"/>
    <col min="788" max="788" width="14.453125" style="1" customWidth="1"/>
    <col min="789" max="789" width="17.1796875" style="1" customWidth="1"/>
    <col min="790" max="790" width="17.7265625" style="1" customWidth="1"/>
    <col min="791" max="791" width="17.1796875" style="1" customWidth="1"/>
    <col min="792" max="1025" width="9.1796875" style="1"/>
    <col min="1026" max="1026" width="26.453125" style="1" customWidth="1"/>
    <col min="1027" max="1027" width="24.453125" style="1" customWidth="1"/>
    <col min="1028" max="1028" width="16.1796875" style="1" customWidth="1"/>
    <col min="1029" max="1029" width="16.26953125" style="1" customWidth="1"/>
    <col min="1030" max="1030" width="17" style="1" bestFit="1" customWidth="1"/>
    <col min="1031" max="1031" width="22.453125" style="1" customWidth="1"/>
    <col min="1032" max="1032" width="19.26953125" style="1" customWidth="1"/>
    <col min="1033" max="1033" width="26.1796875" style="1" bestFit="1" customWidth="1"/>
    <col min="1034" max="1034" width="20.7265625" style="1" customWidth="1"/>
    <col min="1035" max="1035" width="25.81640625" style="1" customWidth="1"/>
    <col min="1036" max="1036" width="17" style="1" customWidth="1"/>
    <col min="1037" max="1037" width="23.81640625" style="1" customWidth="1"/>
    <col min="1038" max="1038" width="21.7265625" style="1" customWidth="1"/>
    <col min="1039" max="1039" width="16.453125" style="1" bestFit="1" customWidth="1"/>
    <col min="1040" max="1040" width="18.7265625" style="1" bestFit="1" customWidth="1"/>
    <col min="1041" max="1041" width="17.7265625" style="1" customWidth="1"/>
    <col min="1042" max="1042" width="17.1796875" style="1" customWidth="1"/>
    <col min="1043" max="1043" width="14.81640625" style="1" customWidth="1"/>
    <col min="1044" max="1044" width="14.453125" style="1" customWidth="1"/>
    <col min="1045" max="1045" width="17.1796875" style="1" customWidth="1"/>
    <col min="1046" max="1046" width="17.7265625" style="1" customWidth="1"/>
    <col min="1047" max="1047" width="17.1796875" style="1" customWidth="1"/>
    <col min="1048" max="1281" width="9.1796875" style="1"/>
    <col min="1282" max="1282" width="26.453125" style="1" customWidth="1"/>
    <col min="1283" max="1283" width="24.453125" style="1" customWidth="1"/>
    <col min="1284" max="1284" width="16.1796875" style="1" customWidth="1"/>
    <col min="1285" max="1285" width="16.26953125" style="1" customWidth="1"/>
    <col min="1286" max="1286" width="17" style="1" bestFit="1" customWidth="1"/>
    <col min="1287" max="1287" width="22.453125" style="1" customWidth="1"/>
    <col min="1288" max="1288" width="19.26953125" style="1" customWidth="1"/>
    <col min="1289" max="1289" width="26.1796875" style="1" bestFit="1" customWidth="1"/>
    <col min="1290" max="1290" width="20.7265625" style="1" customWidth="1"/>
    <col min="1291" max="1291" width="25.81640625" style="1" customWidth="1"/>
    <col min="1292" max="1292" width="17" style="1" customWidth="1"/>
    <col min="1293" max="1293" width="23.81640625" style="1" customWidth="1"/>
    <col min="1294" max="1294" width="21.7265625" style="1" customWidth="1"/>
    <col min="1295" max="1295" width="16.453125" style="1" bestFit="1" customWidth="1"/>
    <col min="1296" max="1296" width="18.7265625" style="1" bestFit="1" customWidth="1"/>
    <col min="1297" max="1297" width="17.7265625" style="1" customWidth="1"/>
    <col min="1298" max="1298" width="17.1796875" style="1" customWidth="1"/>
    <col min="1299" max="1299" width="14.81640625" style="1" customWidth="1"/>
    <col min="1300" max="1300" width="14.453125" style="1" customWidth="1"/>
    <col min="1301" max="1301" width="17.1796875" style="1" customWidth="1"/>
    <col min="1302" max="1302" width="17.7265625" style="1" customWidth="1"/>
    <col min="1303" max="1303" width="17.1796875" style="1" customWidth="1"/>
    <col min="1304" max="1537" width="9.1796875" style="1"/>
    <col min="1538" max="1538" width="26.453125" style="1" customWidth="1"/>
    <col min="1539" max="1539" width="24.453125" style="1" customWidth="1"/>
    <col min="1540" max="1540" width="16.1796875" style="1" customWidth="1"/>
    <col min="1541" max="1541" width="16.26953125" style="1" customWidth="1"/>
    <col min="1542" max="1542" width="17" style="1" bestFit="1" customWidth="1"/>
    <col min="1543" max="1543" width="22.453125" style="1" customWidth="1"/>
    <col min="1544" max="1544" width="19.26953125" style="1" customWidth="1"/>
    <col min="1545" max="1545" width="26.1796875" style="1" bestFit="1" customWidth="1"/>
    <col min="1546" max="1546" width="20.7265625" style="1" customWidth="1"/>
    <col min="1547" max="1547" width="25.81640625" style="1" customWidth="1"/>
    <col min="1548" max="1548" width="17" style="1" customWidth="1"/>
    <col min="1549" max="1549" width="23.81640625" style="1" customWidth="1"/>
    <col min="1550" max="1550" width="21.7265625" style="1" customWidth="1"/>
    <col min="1551" max="1551" width="16.453125" style="1" bestFit="1" customWidth="1"/>
    <col min="1552" max="1552" width="18.7265625" style="1" bestFit="1" customWidth="1"/>
    <col min="1553" max="1553" width="17.7265625" style="1" customWidth="1"/>
    <col min="1554" max="1554" width="17.1796875" style="1" customWidth="1"/>
    <col min="1555" max="1555" width="14.81640625" style="1" customWidth="1"/>
    <col min="1556" max="1556" width="14.453125" style="1" customWidth="1"/>
    <col min="1557" max="1557" width="17.1796875" style="1" customWidth="1"/>
    <col min="1558" max="1558" width="17.7265625" style="1" customWidth="1"/>
    <col min="1559" max="1559" width="17.1796875" style="1" customWidth="1"/>
    <col min="1560" max="1793" width="9.1796875" style="1"/>
    <col min="1794" max="1794" width="26.453125" style="1" customWidth="1"/>
    <col min="1795" max="1795" width="24.453125" style="1" customWidth="1"/>
    <col min="1796" max="1796" width="16.1796875" style="1" customWidth="1"/>
    <col min="1797" max="1797" width="16.26953125" style="1" customWidth="1"/>
    <col min="1798" max="1798" width="17" style="1" bestFit="1" customWidth="1"/>
    <col min="1799" max="1799" width="22.453125" style="1" customWidth="1"/>
    <col min="1800" max="1800" width="19.26953125" style="1" customWidth="1"/>
    <col min="1801" max="1801" width="26.1796875" style="1" bestFit="1" customWidth="1"/>
    <col min="1802" max="1802" width="20.7265625" style="1" customWidth="1"/>
    <col min="1803" max="1803" width="25.81640625" style="1" customWidth="1"/>
    <col min="1804" max="1804" width="17" style="1" customWidth="1"/>
    <col min="1805" max="1805" width="23.81640625" style="1" customWidth="1"/>
    <col min="1806" max="1806" width="21.7265625" style="1" customWidth="1"/>
    <col min="1807" max="1807" width="16.453125" style="1" bestFit="1" customWidth="1"/>
    <col min="1808" max="1808" width="18.7265625" style="1" bestFit="1" customWidth="1"/>
    <col min="1809" max="1809" width="17.7265625" style="1" customWidth="1"/>
    <col min="1810" max="1810" width="17.1796875" style="1" customWidth="1"/>
    <col min="1811" max="1811" width="14.81640625" style="1" customWidth="1"/>
    <col min="1812" max="1812" width="14.453125" style="1" customWidth="1"/>
    <col min="1813" max="1813" width="17.1796875" style="1" customWidth="1"/>
    <col min="1814" max="1814" width="17.7265625" style="1" customWidth="1"/>
    <col min="1815" max="1815" width="17.1796875" style="1" customWidth="1"/>
    <col min="1816" max="2049" width="9.1796875" style="1"/>
    <col min="2050" max="2050" width="26.453125" style="1" customWidth="1"/>
    <col min="2051" max="2051" width="24.453125" style="1" customWidth="1"/>
    <col min="2052" max="2052" width="16.1796875" style="1" customWidth="1"/>
    <col min="2053" max="2053" width="16.26953125" style="1" customWidth="1"/>
    <col min="2054" max="2054" width="17" style="1" bestFit="1" customWidth="1"/>
    <col min="2055" max="2055" width="22.453125" style="1" customWidth="1"/>
    <col min="2056" max="2056" width="19.26953125" style="1" customWidth="1"/>
    <col min="2057" max="2057" width="26.1796875" style="1" bestFit="1" customWidth="1"/>
    <col min="2058" max="2058" width="20.7265625" style="1" customWidth="1"/>
    <col min="2059" max="2059" width="25.81640625" style="1" customWidth="1"/>
    <col min="2060" max="2060" width="17" style="1" customWidth="1"/>
    <col min="2061" max="2061" width="23.81640625" style="1" customWidth="1"/>
    <col min="2062" max="2062" width="21.7265625" style="1" customWidth="1"/>
    <col min="2063" max="2063" width="16.453125" style="1" bestFit="1" customWidth="1"/>
    <col min="2064" max="2064" width="18.7265625" style="1" bestFit="1" customWidth="1"/>
    <col min="2065" max="2065" width="17.7265625" style="1" customWidth="1"/>
    <col min="2066" max="2066" width="17.1796875" style="1" customWidth="1"/>
    <col min="2067" max="2067" width="14.81640625" style="1" customWidth="1"/>
    <col min="2068" max="2068" width="14.453125" style="1" customWidth="1"/>
    <col min="2069" max="2069" width="17.1796875" style="1" customWidth="1"/>
    <col min="2070" max="2070" width="17.7265625" style="1" customWidth="1"/>
    <col min="2071" max="2071" width="17.1796875" style="1" customWidth="1"/>
    <col min="2072" max="2305" width="9.1796875" style="1"/>
    <col min="2306" max="2306" width="26.453125" style="1" customWidth="1"/>
    <col min="2307" max="2307" width="24.453125" style="1" customWidth="1"/>
    <col min="2308" max="2308" width="16.1796875" style="1" customWidth="1"/>
    <col min="2309" max="2309" width="16.26953125" style="1" customWidth="1"/>
    <col min="2310" max="2310" width="17" style="1" bestFit="1" customWidth="1"/>
    <col min="2311" max="2311" width="22.453125" style="1" customWidth="1"/>
    <col min="2312" max="2312" width="19.26953125" style="1" customWidth="1"/>
    <col min="2313" max="2313" width="26.1796875" style="1" bestFit="1" customWidth="1"/>
    <col min="2314" max="2314" width="20.7265625" style="1" customWidth="1"/>
    <col min="2315" max="2315" width="25.81640625" style="1" customWidth="1"/>
    <col min="2316" max="2316" width="17" style="1" customWidth="1"/>
    <col min="2317" max="2317" width="23.81640625" style="1" customWidth="1"/>
    <col min="2318" max="2318" width="21.7265625" style="1" customWidth="1"/>
    <col min="2319" max="2319" width="16.453125" style="1" bestFit="1" customWidth="1"/>
    <col min="2320" max="2320" width="18.7265625" style="1" bestFit="1" customWidth="1"/>
    <col min="2321" max="2321" width="17.7265625" style="1" customWidth="1"/>
    <col min="2322" max="2322" width="17.1796875" style="1" customWidth="1"/>
    <col min="2323" max="2323" width="14.81640625" style="1" customWidth="1"/>
    <col min="2324" max="2324" width="14.453125" style="1" customWidth="1"/>
    <col min="2325" max="2325" width="17.1796875" style="1" customWidth="1"/>
    <col min="2326" max="2326" width="17.7265625" style="1" customWidth="1"/>
    <col min="2327" max="2327" width="17.1796875" style="1" customWidth="1"/>
    <col min="2328" max="2561" width="9.1796875" style="1"/>
    <col min="2562" max="2562" width="26.453125" style="1" customWidth="1"/>
    <col min="2563" max="2563" width="24.453125" style="1" customWidth="1"/>
    <col min="2564" max="2564" width="16.1796875" style="1" customWidth="1"/>
    <col min="2565" max="2565" width="16.26953125" style="1" customWidth="1"/>
    <col min="2566" max="2566" width="17" style="1" bestFit="1" customWidth="1"/>
    <col min="2567" max="2567" width="22.453125" style="1" customWidth="1"/>
    <col min="2568" max="2568" width="19.26953125" style="1" customWidth="1"/>
    <col min="2569" max="2569" width="26.1796875" style="1" bestFit="1" customWidth="1"/>
    <col min="2570" max="2570" width="20.7265625" style="1" customWidth="1"/>
    <col min="2571" max="2571" width="25.81640625" style="1" customWidth="1"/>
    <col min="2572" max="2572" width="17" style="1" customWidth="1"/>
    <col min="2573" max="2573" width="23.81640625" style="1" customWidth="1"/>
    <col min="2574" max="2574" width="21.7265625" style="1" customWidth="1"/>
    <col min="2575" max="2575" width="16.453125" style="1" bestFit="1" customWidth="1"/>
    <col min="2576" max="2576" width="18.7265625" style="1" bestFit="1" customWidth="1"/>
    <col min="2577" max="2577" width="17.7265625" style="1" customWidth="1"/>
    <col min="2578" max="2578" width="17.1796875" style="1" customWidth="1"/>
    <col min="2579" max="2579" width="14.81640625" style="1" customWidth="1"/>
    <col min="2580" max="2580" width="14.453125" style="1" customWidth="1"/>
    <col min="2581" max="2581" width="17.1796875" style="1" customWidth="1"/>
    <col min="2582" max="2582" width="17.7265625" style="1" customWidth="1"/>
    <col min="2583" max="2583" width="17.1796875" style="1" customWidth="1"/>
    <col min="2584" max="2817" width="9.1796875" style="1"/>
    <col min="2818" max="2818" width="26.453125" style="1" customWidth="1"/>
    <col min="2819" max="2819" width="24.453125" style="1" customWidth="1"/>
    <col min="2820" max="2820" width="16.1796875" style="1" customWidth="1"/>
    <col min="2821" max="2821" width="16.26953125" style="1" customWidth="1"/>
    <col min="2822" max="2822" width="17" style="1" bestFit="1" customWidth="1"/>
    <col min="2823" max="2823" width="22.453125" style="1" customWidth="1"/>
    <col min="2824" max="2824" width="19.26953125" style="1" customWidth="1"/>
    <col min="2825" max="2825" width="26.1796875" style="1" bestFit="1" customWidth="1"/>
    <col min="2826" max="2826" width="20.7265625" style="1" customWidth="1"/>
    <col min="2827" max="2827" width="25.81640625" style="1" customWidth="1"/>
    <col min="2828" max="2828" width="17" style="1" customWidth="1"/>
    <col min="2829" max="2829" width="23.81640625" style="1" customWidth="1"/>
    <col min="2830" max="2830" width="21.7265625" style="1" customWidth="1"/>
    <col min="2831" max="2831" width="16.453125" style="1" bestFit="1" customWidth="1"/>
    <col min="2832" max="2832" width="18.7265625" style="1" bestFit="1" customWidth="1"/>
    <col min="2833" max="2833" width="17.7265625" style="1" customWidth="1"/>
    <col min="2834" max="2834" width="17.1796875" style="1" customWidth="1"/>
    <col min="2835" max="2835" width="14.81640625" style="1" customWidth="1"/>
    <col min="2836" max="2836" width="14.453125" style="1" customWidth="1"/>
    <col min="2837" max="2837" width="17.1796875" style="1" customWidth="1"/>
    <col min="2838" max="2838" width="17.7265625" style="1" customWidth="1"/>
    <col min="2839" max="2839" width="17.1796875" style="1" customWidth="1"/>
    <col min="2840" max="3073" width="9.1796875" style="1"/>
    <col min="3074" max="3074" width="26.453125" style="1" customWidth="1"/>
    <col min="3075" max="3075" width="24.453125" style="1" customWidth="1"/>
    <col min="3076" max="3076" width="16.1796875" style="1" customWidth="1"/>
    <col min="3077" max="3077" width="16.26953125" style="1" customWidth="1"/>
    <col min="3078" max="3078" width="17" style="1" bestFit="1" customWidth="1"/>
    <col min="3079" max="3079" width="22.453125" style="1" customWidth="1"/>
    <col min="3080" max="3080" width="19.26953125" style="1" customWidth="1"/>
    <col min="3081" max="3081" width="26.1796875" style="1" bestFit="1" customWidth="1"/>
    <col min="3082" max="3082" width="20.7265625" style="1" customWidth="1"/>
    <col min="3083" max="3083" width="25.81640625" style="1" customWidth="1"/>
    <col min="3084" max="3084" width="17" style="1" customWidth="1"/>
    <col min="3085" max="3085" width="23.81640625" style="1" customWidth="1"/>
    <col min="3086" max="3086" width="21.7265625" style="1" customWidth="1"/>
    <col min="3087" max="3087" width="16.453125" style="1" bestFit="1" customWidth="1"/>
    <col min="3088" max="3088" width="18.7265625" style="1" bestFit="1" customWidth="1"/>
    <col min="3089" max="3089" width="17.7265625" style="1" customWidth="1"/>
    <col min="3090" max="3090" width="17.1796875" style="1" customWidth="1"/>
    <col min="3091" max="3091" width="14.81640625" style="1" customWidth="1"/>
    <col min="3092" max="3092" width="14.453125" style="1" customWidth="1"/>
    <col min="3093" max="3093" width="17.1796875" style="1" customWidth="1"/>
    <col min="3094" max="3094" width="17.7265625" style="1" customWidth="1"/>
    <col min="3095" max="3095" width="17.1796875" style="1" customWidth="1"/>
    <col min="3096" max="3329" width="9.1796875" style="1"/>
    <col min="3330" max="3330" width="26.453125" style="1" customWidth="1"/>
    <col min="3331" max="3331" width="24.453125" style="1" customWidth="1"/>
    <col min="3332" max="3332" width="16.1796875" style="1" customWidth="1"/>
    <col min="3333" max="3333" width="16.26953125" style="1" customWidth="1"/>
    <col min="3334" max="3334" width="17" style="1" bestFit="1" customWidth="1"/>
    <col min="3335" max="3335" width="22.453125" style="1" customWidth="1"/>
    <col min="3336" max="3336" width="19.26953125" style="1" customWidth="1"/>
    <col min="3337" max="3337" width="26.1796875" style="1" bestFit="1" customWidth="1"/>
    <col min="3338" max="3338" width="20.7265625" style="1" customWidth="1"/>
    <col min="3339" max="3339" width="25.81640625" style="1" customWidth="1"/>
    <col min="3340" max="3340" width="17" style="1" customWidth="1"/>
    <col min="3341" max="3341" width="23.81640625" style="1" customWidth="1"/>
    <col min="3342" max="3342" width="21.7265625" style="1" customWidth="1"/>
    <col min="3343" max="3343" width="16.453125" style="1" bestFit="1" customWidth="1"/>
    <col min="3344" max="3344" width="18.7265625" style="1" bestFit="1" customWidth="1"/>
    <col min="3345" max="3345" width="17.7265625" style="1" customWidth="1"/>
    <col min="3346" max="3346" width="17.1796875" style="1" customWidth="1"/>
    <col min="3347" max="3347" width="14.81640625" style="1" customWidth="1"/>
    <col min="3348" max="3348" width="14.453125" style="1" customWidth="1"/>
    <col min="3349" max="3349" width="17.1796875" style="1" customWidth="1"/>
    <col min="3350" max="3350" width="17.7265625" style="1" customWidth="1"/>
    <col min="3351" max="3351" width="17.1796875" style="1" customWidth="1"/>
    <col min="3352" max="3585" width="9.1796875" style="1"/>
    <col min="3586" max="3586" width="26.453125" style="1" customWidth="1"/>
    <col min="3587" max="3587" width="24.453125" style="1" customWidth="1"/>
    <col min="3588" max="3588" width="16.1796875" style="1" customWidth="1"/>
    <col min="3589" max="3589" width="16.26953125" style="1" customWidth="1"/>
    <col min="3590" max="3590" width="17" style="1" bestFit="1" customWidth="1"/>
    <col min="3591" max="3591" width="22.453125" style="1" customWidth="1"/>
    <col min="3592" max="3592" width="19.26953125" style="1" customWidth="1"/>
    <col min="3593" max="3593" width="26.1796875" style="1" bestFit="1" customWidth="1"/>
    <col min="3594" max="3594" width="20.7265625" style="1" customWidth="1"/>
    <col min="3595" max="3595" width="25.81640625" style="1" customWidth="1"/>
    <col min="3596" max="3596" width="17" style="1" customWidth="1"/>
    <col min="3597" max="3597" width="23.81640625" style="1" customWidth="1"/>
    <col min="3598" max="3598" width="21.7265625" style="1" customWidth="1"/>
    <col min="3599" max="3599" width="16.453125" style="1" bestFit="1" customWidth="1"/>
    <col min="3600" max="3600" width="18.7265625" style="1" bestFit="1" customWidth="1"/>
    <col min="3601" max="3601" width="17.7265625" style="1" customWidth="1"/>
    <col min="3602" max="3602" width="17.1796875" style="1" customWidth="1"/>
    <col min="3603" max="3603" width="14.81640625" style="1" customWidth="1"/>
    <col min="3604" max="3604" width="14.453125" style="1" customWidth="1"/>
    <col min="3605" max="3605" width="17.1796875" style="1" customWidth="1"/>
    <col min="3606" max="3606" width="17.7265625" style="1" customWidth="1"/>
    <col min="3607" max="3607" width="17.1796875" style="1" customWidth="1"/>
    <col min="3608" max="3841" width="9.1796875" style="1"/>
    <col min="3842" max="3842" width="26.453125" style="1" customWidth="1"/>
    <col min="3843" max="3843" width="24.453125" style="1" customWidth="1"/>
    <col min="3844" max="3844" width="16.1796875" style="1" customWidth="1"/>
    <col min="3845" max="3845" width="16.26953125" style="1" customWidth="1"/>
    <col min="3846" max="3846" width="17" style="1" bestFit="1" customWidth="1"/>
    <col min="3847" max="3847" width="22.453125" style="1" customWidth="1"/>
    <col min="3848" max="3848" width="19.26953125" style="1" customWidth="1"/>
    <col min="3849" max="3849" width="26.1796875" style="1" bestFit="1" customWidth="1"/>
    <col min="3850" max="3850" width="20.7265625" style="1" customWidth="1"/>
    <col min="3851" max="3851" width="25.81640625" style="1" customWidth="1"/>
    <col min="3852" max="3852" width="17" style="1" customWidth="1"/>
    <col min="3853" max="3853" width="23.81640625" style="1" customWidth="1"/>
    <col min="3854" max="3854" width="21.7265625" style="1" customWidth="1"/>
    <col min="3855" max="3855" width="16.453125" style="1" bestFit="1" customWidth="1"/>
    <col min="3856" max="3856" width="18.7265625" style="1" bestFit="1" customWidth="1"/>
    <col min="3857" max="3857" width="17.7265625" style="1" customWidth="1"/>
    <col min="3858" max="3858" width="17.1796875" style="1" customWidth="1"/>
    <col min="3859" max="3859" width="14.81640625" style="1" customWidth="1"/>
    <col min="3860" max="3860" width="14.453125" style="1" customWidth="1"/>
    <col min="3861" max="3861" width="17.1796875" style="1" customWidth="1"/>
    <col min="3862" max="3862" width="17.7265625" style="1" customWidth="1"/>
    <col min="3863" max="3863" width="17.1796875" style="1" customWidth="1"/>
    <col min="3864" max="4097" width="9.1796875" style="1"/>
    <col min="4098" max="4098" width="26.453125" style="1" customWidth="1"/>
    <col min="4099" max="4099" width="24.453125" style="1" customWidth="1"/>
    <col min="4100" max="4100" width="16.1796875" style="1" customWidth="1"/>
    <col min="4101" max="4101" width="16.26953125" style="1" customWidth="1"/>
    <col min="4102" max="4102" width="17" style="1" bestFit="1" customWidth="1"/>
    <col min="4103" max="4103" width="22.453125" style="1" customWidth="1"/>
    <col min="4104" max="4104" width="19.26953125" style="1" customWidth="1"/>
    <col min="4105" max="4105" width="26.1796875" style="1" bestFit="1" customWidth="1"/>
    <col min="4106" max="4106" width="20.7265625" style="1" customWidth="1"/>
    <col min="4107" max="4107" width="25.81640625" style="1" customWidth="1"/>
    <col min="4108" max="4108" width="17" style="1" customWidth="1"/>
    <col min="4109" max="4109" width="23.81640625" style="1" customWidth="1"/>
    <col min="4110" max="4110" width="21.7265625" style="1" customWidth="1"/>
    <col min="4111" max="4111" width="16.453125" style="1" bestFit="1" customWidth="1"/>
    <col min="4112" max="4112" width="18.7265625" style="1" bestFit="1" customWidth="1"/>
    <col min="4113" max="4113" width="17.7265625" style="1" customWidth="1"/>
    <col min="4114" max="4114" width="17.1796875" style="1" customWidth="1"/>
    <col min="4115" max="4115" width="14.81640625" style="1" customWidth="1"/>
    <col min="4116" max="4116" width="14.453125" style="1" customWidth="1"/>
    <col min="4117" max="4117" width="17.1796875" style="1" customWidth="1"/>
    <col min="4118" max="4118" width="17.7265625" style="1" customWidth="1"/>
    <col min="4119" max="4119" width="17.1796875" style="1" customWidth="1"/>
    <col min="4120" max="4353" width="9.1796875" style="1"/>
    <col min="4354" max="4354" width="26.453125" style="1" customWidth="1"/>
    <col min="4355" max="4355" width="24.453125" style="1" customWidth="1"/>
    <col min="4356" max="4356" width="16.1796875" style="1" customWidth="1"/>
    <col min="4357" max="4357" width="16.26953125" style="1" customWidth="1"/>
    <col min="4358" max="4358" width="17" style="1" bestFit="1" customWidth="1"/>
    <col min="4359" max="4359" width="22.453125" style="1" customWidth="1"/>
    <col min="4360" max="4360" width="19.26953125" style="1" customWidth="1"/>
    <col min="4361" max="4361" width="26.1796875" style="1" bestFit="1" customWidth="1"/>
    <col min="4362" max="4362" width="20.7265625" style="1" customWidth="1"/>
    <col min="4363" max="4363" width="25.81640625" style="1" customWidth="1"/>
    <col min="4364" max="4364" width="17" style="1" customWidth="1"/>
    <col min="4365" max="4365" width="23.81640625" style="1" customWidth="1"/>
    <col min="4366" max="4366" width="21.7265625" style="1" customWidth="1"/>
    <col min="4367" max="4367" width="16.453125" style="1" bestFit="1" customWidth="1"/>
    <col min="4368" max="4368" width="18.7265625" style="1" bestFit="1" customWidth="1"/>
    <col min="4369" max="4369" width="17.7265625" style="1" customWidth="1"/>
    <col min="4370" max="4370" width="17.1796875" style="1" customWidth="1"/>
    <col min="4371" max="4371" width="14.81640625" style="1" customWidth="1"/>
    <col min="4372" max="4372" width="14.453125" style="1" customWidth="1"/>
    <col min="4373" max="4373" width="17.1796875" style="1" customWidth="1"/>
    <col min="4374" max="4374" width="17.7265625" style="1" customWidth="1"/>
    <col min="4375" max="4375" width="17.1796875" style="1" customWidth="1"/>
    <col min="4376" max="4609" width="9.1796875" style="1"/>
    <col min="4610" max="4610" width="26.453125" style="1" customWidth="1"/>
    <col min="4611" max="4611" width="24.453125" style="1" customWidth="1"/>
    <col min="4612" max="4612" width="16.1796875" style="1" customWidth="1"/>
    <col min="4613" max="4613" width="16.26953125" style="1" customWidth="1"/>
    <col min="4614" max="4614" width="17" style="1" bestFit="1" customWidth="1"/>
    <col min="4615" max="4615" width="22.453125" style="1" customWidth="1"/>
    <col min="4616" max="4616" width="19.26953125" style="1" customWidth="1"/>
    <col min="4617" max="4617" width="26.1796875" style="1" bestFit="1" customWidth="1"/>
    <col min="4618" max="4618" width="20.7265625" style="1" customWidth="1"/>
    <col min="4619" max="4619" width="25.81640625" style="1" customWidth="1"/>
    <col min="4620" max="4620" width="17" style="1" customWidth="1"/>
    <col min="4621" max="4621" width="23.81640625" style="1" customWidth="1"/>
    <col min="4622" max="4622" width="21.7265625" style="1" customWidth="1"/>
    <col min="4623" max="4623" width="16.453125" style="1" bestFit="1" customWidth="1"/>
    <col min="4624" max="4624" width="18.7265625" style="1" bestFit="1" customWidth="1"/>
    <col min="4625" max="4625" width="17.7265625" style="1" customWidth="1"/>
    <col min="4626" max="4626" width="17.1796875" style="1" customWidth="1"/>
    <col min="4627" max="4627" width="14.81640625" style="1" customWidth="1"/>
    <col min="4628" max="4628" width="14.453125" style="1" customWidth="1"/>
    <col min="4629" max="4629" width="17.1796875" style="1" customWidth="1"/>
    <col min="4630" max="4630" width="17.7265625" style="1" customWidth="1"/>
    <col min="4631" max="4631" width="17.1796875" style="1" customWidth="1"/>
    <col min="4632" max="4865" width="9.1796875" style="1"/>
    <col min="4866" max="4866" width="26.453125" style="1" customWidth="1"/>
    <col min="4867" max="4867" width="24.453125" style="1" customWidth="1"/>
    <col min="4868" max="4868" width="16.1796875" style="1" customWidth="1"/>
    <col min="4869" max="4869" width="16.26953125" style="1" customWidth="1"/>
    <col min="4870" max="4870" width="17" style="1" bestFit="1" customWidth="1"/>
    <col min="4871" max="4871" width="22.453125" style="1" customWidth="1"/>
    <col min="4872" max="4872" width="19.26953125" style="1" customWidth="1"/>
    <col min="4873" max="4873" width="26.1796875" style="1" bestFit="1" customWidth="1"/>
    <col min="4874" max="4874" width="20.7265625" style="1" customWidth="1"/>
    <col min="4875" max="4875" width="25.81640625" style="1" customWidth="1"/>
    <col min="4876" max="4876" width="17" style="1" customWidth="1"/>
    <col min="4877" max="4877" width="23.81640625" style="1" customWidth="1"/>
    <col min="4878" max="4878" width="21.7265625" style="1" customWidth="1"/>
    <col min="4879" max="4879" width="16.453125" style="1" bestFit="1" customWidth="1"/>
    <col min="4880" max="4880" width="18.7265625" style="1" bestFit="1" customWidth="1"/>
    <col min="4881" max="4881" width="17.7265625" style="1" customWidth="1"/>
    <col min="4882" max="4882" width="17.1796875" style="1" customWidth="1"/>
    <col min="4883" max="4883" width="14.81640625" style="1" customWidth="1"/>
    <col min="4884" max="4884" width="14.453125" style="1" customWidth="1"/>
    <col min="4885" max="4885" width="17.1796875" style="1" customWidth="1"/>
    <col min="4886" max="4886" width="17.7265625" style="1" customWidth="1"/>
    <col min="4887" max="4887" width="17.1796875" style="1" customWidth="1"/>
    <col min="4888" max="5121" width="9.1796875" style="1"/>
    <col min="5122" max="5122" width="26.453125" style="1" customWidth="1"/>
    <col min="5123" max="5123" width="24.453125" style="1" customWidth="1"/>
    <col min="5124" max="5124" width="16.1796875" style="1" customWidth="1"/>
    <col min="5125" max="5125" width="16.26953125" style="1" customWidth="1"/>
    <col min="5126" max="5126" width="17" style="1" bestFit="1" customWidth="1"/>
    <col min="5127" max="5127" width="22.453125" style="1" customWidth="1"/>
    <col min="5128" max="5128" width="19.26953125" style="1" customWidth="1"/>
    <col min="5129" max="5129" width="26.1796875" style="1" bestFit="1" customWidth="1"/>
    <col min="5130" max="5130" width="20.7265625" style="1" customWidth="1"/>
    <col min="5131" max="5131" width="25.81640625" style="1" customWidth="1"/>
    <col min="5132" max="5132" width="17" style="1" customWidth="1"/>
    <col min="5133" max="5133" width="23.81640625" style="1" customWidth="1"/>
    <col min="5134" max="5134" width="21.7265625" style="1" customWidth="1"/>
    <col min="5135" max="5135" width="16.453125" style="1" bestFit="1" customWidth="1"/>
    <col min="5136" max="5136" width="18.7265625" style="1" bestFit="1" customWidth="1"/>
    <col min="5137" max="5137" width="17.7265625" style="1" customWidth="1"/>
    <col min="5138" max="5138" width="17.1796875" style="1" customWidth="1"/>
    <col min="5139" max="5139" width="14.81640625" style="1" customWidth="1"/>
    <col min="5140" max="5140" width="14.453125" style="1" customWidth="1"/>
    <col min="5141" max="5141" width="17.1796875" style="1" customWidth="1"/>
    <col min="5142" max="5142" width="17.7265625" style="1" customWidth="1"/>
    <col min="5143" max="5143" width="17.1796875" style="1" customWidth="1"/>
    <col min="5144" max="5377" width="9.1796875" style="1"/>
    <col min="5378" max="5378" width="26.453125" style="1" customWidth="1"/>
    <col min="5379" max="5379" width="24.453125" style="1" customWidth="1"/>
    <col min="5380" max="5380" width="16.1796875" style="1" customWidth="1"/>
    <col min="5381" max="5381" width="16.26953125" style="1" customWidth="1"/>
    <col min="5382" max="5382" width="17" style="1" bestFit="1" customWidth="1"/>
    <col min="5383" max="5383" width="22.453125" style="1" customWidth="1"/>
    <col min="5384" max="5384" width="19.26953125" style="1" customWidth="1"/>
    <col min="5385" max="5385" width="26.1796875" style="1" bestFit="1" customWidth="1"/>
    <col min="5386" max="5386" width="20.7265625" style="1" customWidth="1"/>
    <col min="5387" max="5387" width="25.81640625" style="1" customWidth="1"/>
    <col min="5388" max="5388" width="17" style="1" customWidth="1"/>
    <col min="5389" max="5389" width="23.81640625" style="1" customWidth="1"/>
    <col min="5390" max="5390" width="21.7265625" style="1" customWidth="1"/>
    <col min="5391" max="5391" width="16.453125" style="1" bestFit="1" customWidth="1"/>
    <col min="5392" max="5392" width="18.7265625" style="1" bestFit="1" customWidth="1"/>
    <col min="5393" max="5393" width="17.7265625" style="1" customWidth="1"/>
    <col min="5394" max="5394" width="17.1796875" style="1" customWidth="1"/>
    <col min="5395" max="5395" width="14.81640625" style="1" customWidth="1"/>
    <col min="5396" max="5396" width="14.453125" style="1" customWidth="1"/>
    <col min="5397" max="5397" width="17.1796875" style="1" customWidth="1"/>
    <col min="5398" max="5398" width="17.7265625" style="1" customWidth="1"/>
    <col min="5399" max="5399" width="17.1796875" style="1" customWidth="1"/>
    <col min="5400" max="5633" width="9.1796875" style="1"/>
    <col min="5634" max="5634" width="26.453125" style="1" customWidth="1"/>
    <col min="5635" max="5635" width="24.453125" style="1" customWidth="1"/>
    <col min="5636" max="5636" width="16.1796875" style="1" customWidth="1"/>
    <col min="5637" max="5637" width="16.26953125" style="1" customWidth="1"/>
    <col min="5638" max="5638" width="17" style="1" bestFit="1" customWidth="1"/>
    <col min="5639" max="5639" width="22.453125" style="1" customWidth="1"/>
    <col min="5640" max="5640" width="19.26953125" style="1" customWidth="1"/>
    <col min="5641" max="5641" width="26.1796875" style="1" bestFit="1" customWidth="1"/>
    <col min="5642" max="5642" width="20.7265625" style="1" customWidth="1"/>
    <col min="5643" max="5643" width="25.81640625" style="1" customWidth="1"/>
    <col min="5644" max="5644" width="17" style="1" customWidth="1"/>
    <col min="5645" max="5645" width="23.81640625" style="1" customWidth="1"/>
    <col min="5646" max="5646" width="21.7265625" style="1" customWidth="1"/>
    <col min="5647" max="5647" width="16.453125" style="1" bestFit="1" customWidth="1"/>
    <col min="5648" max="5648" width="18.7265625" style="1" bestFit="1" customWidth="1"/>
    <col min="5649" max="5649" width="17.7265625" style="1" customWidth="1"/>
    <col min="5650" max="5650" width="17.1796875" style="1" customWidth="1"/>
    <col min="5651" max="5651" width="14.81640625" style="1" customWidth="1"/>
    <col min="5652" max="5652" width="14.453125" style="1" customWidth="1"/>
    <col min="5653" max="5653" width="17.1796875" style="1" customWidth="1"/>
    <col min="5654" max="5654" width="17.7265625" style="1" customWidth="1"/>
    <col min="5655" max="5655" width="17.1796875" style="1" customWidth="1"/>
    <col min="5656" max="5889" width="9.1796875" style="1"/>
    <col min="5890" max="5890" width="26.453125" style="1" customWidth="1"/>
    <col min="5891" max="5891" width="24.453125" style="1" customWidth="1"/>
    <col min="5892" max="5892" width="16.1796875" style="1" customWidth="1"/>
    <col min="5893" max="5893" width="16.26953125" style="1" customWidth="1"/>
    <col min="5894" max="5894" width="17" style="1" bestFit="1" customWidth="1"/>
    <col min="5895" max="5895" width="22.453125" style="1" customWidth="1"/>
    <col min="5896" max="5896" width="19.26953125" style="1" customWidth="1"/>
    <col min="5897" max="5897" width="26.1796875" style="1" bestFit="1" customWidth="1"/>
    <col min="5898" max="5898" width="20.7265625" style="1" customWidth="1"/>
    <col min="5899" max="5899" width="25.81640625" style="1" customWidth="1"/>
    <col min="5900" max="5900" width="17" style="1" customWidth="1"/>
    <col min="5901" max="5901" width="23.81640625" style="1" customWidth="1"/>
    <col min="5902" max="5902" width="21.7265625" style="1" customWidth="1"/>
    <col min="5903" max="5903" width="16.453125" style="1" bestFit="1" customWidth="1"/>
    <col min="5904" max="5904" width="18.7265625" style="1" bestFit="1" customWidth="1"/>
    <col min="5905" max="5905" width="17.7265625" style="1" customWidth="1"/>
    <col min="5906" max="5906" width="17.1796875" style="1" customWidth="1"/>
    <col min="5907" max="5907" width="14.81640625" style="1" customWidth="1"/>
    <col min="5908" max="5908" width="14.453125" style="1" customWidth="1"/>
    <col min="5909" max="5909" width="17.1796875" style="1" customWidth="1"/>
    <col min="5910" max="5910" width="17.7265625" style="1" customWidth="1"/>
    <col min="5911" max="5911" width="17.1796875" style="1" customWidth="1"/>
    <col min="5912" max="6145" width="9.1796875" style="1"/>
    <col min="6146" max="6146" width="26.453125" style="1" customWidth="1"/>
    <col min="6147" max="6147" width="24.453125" style="1" customWidth="1"/>
    <col min="6148" max="6148" width="16.1796875" style="1" customWidth="1"/>
    <col min="6149" max="6149" width="16.26953125" style="1" customWidth="1"/>
    <col min="6150" max="6150" width="17" style="1" bestFit="1" customWidth="1"/>
    <col min="6151" max="6151" width="22.453125" style="1" customWidth="1"/>
    <col min="6152" max="6152" width="19.26953125" style="1" customWidth="1"/>
    <col min="6153" max="6153" width="26.1796875" style="1" bestFit="1" customWidth="1"/>
    <col min="6154" max="6154" width="20.7265625" style="1" customWidth="1"/>
    <col min="6155" max="6155" width="25.81640625" style="1" customWidth="1"/>
    <col min="6156" max="6156" width="17" style="1" customWidth="1"/>
    <col min="6157" max="6157" width="23.81640625" style="1" customWidth="1"/>
    <col min="6158" max="6158" width="21.7265625" style="1" customWidth="1"/>
    <col min="6159" max="6159" width="16.453125" style="1" bestFit="1" customWidth="1"/>
    <col min="6160" max="6160" width="18.7265625" style="1" bestFit="1" customWidth="1"/>
    <col min="6161" max="6161" width="17.7265625" style="1" customWidth="1"/>
    <col min="6162" max="6162" width="17.1796875" style="1" customWidth="1"/>
    <col min="6163" max="6163" width="14.81640625" style="1" customWidth="1"/>
    <col min="6164" max="6164" width="14.453125" style="1" customWidth="1"/>
    <col min="6165" max="6165" width="17.1796875" style="1" customWidth="1"/>
    <col min="6166" max="6166" width="17.7265625" style="1" customWidth="1"/>
    <col min="6167" max="6167" width="17.1796875" style="1" customWidth="1"/>
    <col min="6168" max="6401" width="9.1796875" style="1"/>
    <col min="6402" max="6402" width="26.453125" style="1" customWidth="1"/>
    <col min="6403" max="6403" width="24.453125" style="1" customWidth="1"/>
    <col min="6404" max="6404" width="16.1796875" style="1" customWidth="1"/>
    <col min="6405" max="6405" width="16.26953125" style="1" customWidth="1"/>
    <col min="6406" max="6406" width="17" style="1" bestFit="1" customWidth="1"/>
    <col min="6407" max="6407" width="22.453125" style="1" customWidth="1"/>
    <col min="6408" max="6408" width="19.26953125" style="1" customWidth="1"/>
    <col min="6409" max="6409" width="26.1796875" style="1" bestFit="1" customWidth="1"/>
    <col min="6410" max="6410" width="20.7265625" style="1" customWidth="1"/>
    <col min="6411" max="6411" width="25.81640625" style="1" customWidth="1"/>
    <col min="6412" max="6412" width="17" style="1" customWidth="1"/>
    <col min="6413" max="6413" width="23.81640625" style="1" customWidth="1"/>
    <col min="6414" max="6414" width="21.7265625" style="1" customWidth="1"/>
    <col min="6415" max="6415" width="16.453125" style="1" bestFit="1" customWidth="1"/>
    <col min="6416" max="6416" width="18.7265625" style="1" bestFit="1" customWidth="1"/>
    <col min="6417" max="6417" width="17.7265625" style="1" customWidth="1"/>
    <col min="6418" max="6418" width="17.1796875" style="1" customWidth="1"/>
    <col min="6419" max="6419" width="14.81640625" style="1" customWidth="1"/>
    <col min="6420" max="6420" width="14.453125" style="1" customWidth="1"/>
    <col min="6421" max="6421" width="17.1796875" style="1" customWidth="1"/>
    <col min="6422" max="6422" width="17.7265625" style="1" customWidth="1"/>
    <col min="6423" max="6423" width="17.1796875" style="1" customWidth="1"/>
    <col min="6424" max="6657" width="9.1796875" style="1"/>
    <col min="6658" max="6658" width="26.453125" style="1" customWidth="1"/>
    <col min="6659" max="6659" width="24.453125" style="1" customWidth="1"/>
    <col min="6660" max="6660" width="16.1796875" style="1" customWidth="1"/>
    <col min="6661" max="6661" width="16.26953125" style="1" customWidth="1"/>
    <col min="6662" max="6662" width="17" style="1" bestFit="1" customWidth="1"/>
    <col min="6663" max="6663" width="22.453125" style="1" customWidth="1"/>
    <col min="6664" max="6664" width="19.26953125" style="1" customWidth="1"/>
    <col min="6665" max="6665" width="26.1796875" style="1" bestFit="1" customWidth="1"/>
    <col min="6666" max="6666" width="20.7265625" style="1" customWidth="1"/>
    <col min="6667" max="6667" width="25.81640625" style="1" customWidth="1"/>
    <col min="6668" max="6668" width="17" style="1" customWidth="1"/>
    <col min="6669" max="6669" width="23.81640625" style="1" customWidth="1"/>
    <col min="6670" max="6670" width="21.7265625" style="1" customWidth="1"/>
    <col min="6671" max="6671" width="16.453125" style="1" bestFit="1" customWidth="1"/>
    <col min="6672" max="6672" width="18.7265625" style="1" bestFit="1" customWidth="1"/>
    <col min="6673" max="6673" width="17.7265625" style="1" customWidth="1"/>
    <col min="6674" max="6674" width="17.1796875" style="1" customWidth="1"/>
    <col min="6675" max="6675" width="14.81640625" style="1" customWidth="1"/>
    <col min="6676" max="6676" width="14.453125" style="1" customWidth="1"/>
    <col min="6677" max="6677" width="17.1796875" style="1" customWidth="1"/>
    <col min="6678" max="6678" width="17.7265625" style="1" customWidth="1"/>
    <col min="6679" max="6679" width="17.1796875" style="1" customWidth="1"/>
    <col min="6680" max="6913" width="9.1796875" style="1"/>
    <col min="6914" max="6914" width="26.453125" style="1" customWidth="1"/>
    <col min="6915" max="6915" width="24.453125" style="1" customWidth="1"/>
    <col min="6916" max="6916" width="16.1796875" style="1" customWidth="1"/>
    <col min="6917" max="6917" width="16.26953125" style="1" customWidth="1"/>
    <col min="6918" max="6918" width="17" style="1" bestFit="1" customWidth="1"/>
    <col min="6919" max="6919" width="22.453125" style="1" customWidth="1"/>
    <col min="6920" max="6920" width="19.26953125" style="1" customWidth="1"/>
    <col min="6921" max="6921" width="26.1796875" style="1" bestFit="1" customWidth="1"/>
    <col min="6922" max="6922" width="20.7265625" style="1" customWidth="1"/>
    <col min="6923" max="6923" width="25.81640625" style="1" customWidth="1"/>
    <col min="6924" max="6924" width="17" style="1" customWidth="1"/>
    <col min="6925" max="6925" width="23.81640625" style="1" customWidth="1"/>
    <col min="6926" max="6926" width="21.7265625" style="1" customWidth="1"/>
    <col min="6927" max="6927" width="16.453125" style="1" bestFit="1" customWidth="1"/>
    <col min="6928" max="6928" width="18.7265625" style="1" bestFit="1" customWidth="1"/>
    <col min="6929" max="6929" width="17.7265625" style="1" customWidth="1"/>
    <col min="6930" max="6930" width="17.1796875" style="1" customWidth="1"/>
    <col min="6931" max="6931" width="14.81640625" style="1" customWidth="1"/>
    <col min="6932" max="6932" width="14.453125" style="1" customWidth="1"/>
    <col min="6933" max="6933" width="17.1796875" style="1" customWidth="1"/>
    <col min="6934" max="6934" width="17.7265625" style="1" customWidth="1"/>
    <col min="6935" max="6935" width="17.1796875" style="1" customWidth="1"/>
    <col min="6936" max="7169" width="9.1796875" style="1"/>
    <col min="7170" max="7170" width="26.453125" style="1" customWidth="1"/>
    <col min="7171" max="7171" width="24.453125" style="1" customWidth="1"/>
    <col min="7172" max="7172" width="16.1796875" style="1" customWidth="1"/>
    <col min="7173" max="7173" width="16.26953125" style="1" customWidth="1"/>
    <col min="7174" max="7174" width="17" style="1" bestFit="1" customWidth="1"/>
    <col min="7175" max="7175" width="22.453125" style="1" customWidth="1"/>
    <col min="7176" max="7176" width="19.26953125" style="1" customWidth="1"/>
    <col min="7177" max="7177" width="26.1796875" style="1" bestFit="1" customWidth="1"/>
    <col min="7178" max="7178" width="20.7265625" style="1" customWidth="1"/>
    <col min="7179" max="7179" width="25.81640625" style="1" customWidth="1"/>
    <col min="7180" max="7180" width="17" style="1" customWidth="1"/>
    <col min="7181" max="7181" width="23.81640625" style="1" customWidth="1"/>
    <col min="7182" max="7182" width="21.7265625" style="1" customWidth="1"/>
    <col min="7183" max="7183" width="16.453125" style="1" bestFit="1" customWidth="1"/>
    <col min="7184" max="7184" width="18.7265625" style="1" bestFit="1" customWidth="1"/>
    <col min="7185" max="7185" width="17.7265625" style="1" customWidth="1"/>
    <col min="7186" max="7186" width="17.1796875" style="1" customWidth="1"/>
    <col min="7187" max="7187" width="14.81640625" style="1" customWidth="1"/>
    <col min="7188" max="7188" width="14.453125" style="1" customWidth="1"/>
    <col min="7189" max="7189" width="17.1796875" style="1" customWidth="1"/>
    <col min="7190" max="7190" width="17.7265625" style="1" customWidth="1"/>
    <col min="7191" max="7191" width="17.1796875" style="1" customWidth="1"/>
    <col min="7192" max="7425" width="9.1796875" style="1"/>
    <col min="7426" max="7426" width="26.453125" style="1" customWidth="1"/>
    <col min="7427" max="7427" width="24.453125" style="1" customWidth="1"/>
    <col min="7428" max="7428" width="16.1796875" style="1" customWidth="1"/>
    <col min="7429" max="7429" width="16.26953125" style="1" customWidth="1"/>
    <col min="7430" max="7430" width="17" style="1" bestFit="1" customWidth="1"/>
    <col min="7431" max="7431" width="22.453125" style="1" customWidth="1"/>
    <col min="7432" max="7432" width="19.26953125" style="1" customWidth="1"/>
    <col min="7433" max="7433" width="26.1796875" style="1" bestFit="1" customWidth="1"/>
    <col min="7434" max="7434" width="20.7265625" style="1" customWidth="1"/>
    <col min="7435" max="7435" width="25.81640625" style="1" customWidth="1"/>
    <col min="7436" max="7436" width="17" style="1" customWidth="1"/>
    <col min="7437" max="7437" width="23.81640625" style="1" customWidth="1"/>
    <col min="7438" max="7438" width="21.7265625" style="1" customWidth="1"/>
    <col min="7439" max="7439" width="16.453125" style="1" bestFit="1" customWidth="1"/>
    <col min="7440" max="7440" width="18.7265625" style="1" bestFit="1" customWidth="1"/>
    <col min="7441" max="7441" width="17.7265625" style="1" customWidth="1"/>
    <col min="7442" max="7442" width="17.1796875" style="1" customWidth="1"/>
    <col min="7443" max="7443" width="14.81640625" style="1" customWidth="1"/>
    <col min="7444" max="7444" width="14.453125" style="1" customWidth="1"/>
    <col min="7445" max="7445" width="17.1796875" style="1" customWidth="1"/>
    <col min="7446" max="7446" width="17.7265625" style="1" customWidth="1"/>
    <col min="7447" max="7447" width="17.1796875" style="1" customWidth="1"/>
    <col min="7448" max="7681" width="9.1796875" style="1"/>
    <col min="7682" max="7682" width="26.453125" style="1" customWidth="1"/>
    <col min="7683" max="7683" width="24.453125" style="1" customWidth="1"/>
    <col min="7684" max="7684" width="16.1796875" style="1" customWidth="1"/>
    <col min="7685" max="7685" width="16.26953125" style="1" customWidth="1"/>
    <col min="7686" max="7686" width="17" style="1" bestFit="1" customWidth="1"/>
    <col min="7687" max="7687" width="22.453125" style="1" customWidth="1"/>
    <col min="7688" max="7688" width="19.26953125" style="1" customWidth="1"/>
    <col min="7689" max="7689" width="26.1796875" style="1" bestFit="1" customWidth="1"/>
    <col min="7690" max="7690" width="20.7265625" style="1" customWidth="1"/>
    <col min="7691" max="7691" width="25.81640625" style="1" customWidth="1"/>
    <col min="7692" max="7692" width="17" style="1" customWidth="1"/>
    <col min="7693" max="7693" width="23.81640625" style="1" customWidth="1"/>
    <col min="7694" max="7694" width="21.7265625" style="1" customWidth="1"/>
    <col min="7695" max="7695" width="16.453125" style="1" bestFit="1" customWidth="1"/>
    <col min="7696" max="7696" width="18.7265625" style="1" bestFit="1" customWidth="1"/>
    <col min="7697" max="7697" width="17.7265625" style="1" customWidth="1"/>
    <col min="7698" max="7698" width="17.1796875" style="1" customWidth="1"/>
    <col min="7699" max="7699" width="14.81640625" style="1" customWidth="1"/>
    <col min="7700" max="7700" width="14.453125" style="1" customWidth="1"/>
    <col min="7701" max="7701" width="17.1796875" style="1" customWidth="1"/>
    <col min="7702" max="7702" width="17.7265625" style="1" customWidth="1"/>
    <col min="7703" max="7703" width="17.1796875" style="1" customWidth="1"/>
    <col min="7704" max="7937" width="9.1796875" style="1"/>
    <col min="7938" max="7938" width="26.453125" style="1" customWidth="1"/>
    <col min="7939" max="7939" width="24.453125" style="1" customWidth="1"/>
    <col min="7940" max="7940" width="16.1796875" style="1" customWidth="1"/>
    <col min="7941" max="7941" width="16.26953125" style="1" customWidth="1"/>
    <col min="7942" max="7942" width="17" style="1" bestFit="1" customWidth="1"/>
    <col min="7943" max="7943" width="22.453125" style="1" customWidth="1"/>
    <col min="7944" max="7944" width="19.26953125" style="1" customWidth="1"/>
    <col min="7945" max="7945" width="26.1796875" style="1" bestFit="1" customWidth="1"/>
    <col min="7946" max="7946" width="20.7265625" style="1" customWidth="1"/>
    <col min="7947" max="7947" width="25.81640625" style="1" customWidth="1"/>
    <col min="7948" max="7948" width="17" style="1" customWidth="1"/>
    <col min="7949" max="7949" width="23.81640625" style="1" customWidth="1"/>
    <col min="7950" max="7950" width="21.7265625" style="1" customWidth="1"/>
    <col min="7951" max="7951" width="16.453125" style="1" bestFit="1" customWidth="1"/>
    <col min="7952" max="7952" width="18.7265625" style="1" bestFit="1" customWidth="1"/>
    <col min="7953" max="7953" width="17.7265625" style="1" customWidth="1"/>
    <col min="7954" max="7954" width="17.1796875" style="1" customWidth="1"/>
    <col min="7955" max="7955" width="14.81640625" style="1" customWidth="1"/>
    <col min="7956" max="7956" width="14.453125" style="1" customWidth="1"/>
    <col min="7957" max="7957" width="17.1796875" style="1" customWidth="1"/>
    <col min="7958" max="7958" width="17.7265625" style="1" customWidth="1"/>
    <col min="7959" max="7959" width="17.1796875" style="1" customWidth="1"/>
    <col min="7960" max="8193" width="9.1796875" style="1"/>
    <col min="8194" max="8194" width="26.453125" style="1" customWidth="1"/>
    <col min="8195" max="8195" width="24.453125" style="1" customWidth="1"/>
    <col min="8196" max="8196" width="16.1796875" style="1" customWidth="1"/>
    <col min="8197" max="8197" width="16.26953125" style="1" customWidth="1"/>
    <col min="8198" max="8198" width="17" style="1" bestFit="1" customWidth="1"/>
    <col min="8199" max="8199" width="22.453125" style="1" customWidth="1"/>
    <col min="8200" max="8200" width="19.26953125" style="1" customWidth="1"/>
    <col min="8201" max="8201" width="26.1796875" style="1" bestFit="1" customWidth="1"/>
    <col min="8202" max="8202" width="20.7265625" style="1" customWidth="1"/>
    <col min="8203" max="8203" width="25.81640625" style="1" customWidth="1"/>
    <col min="8204" max="8204" width="17" style="1" customWidth="1"/>
    <col min="8205" max="8205" width="23.81640625" style="1" customWidth="1"/>
    <col min="8206" max="8206" width="21.7265625" style="1" customWidth="1"/>
    <col min="8207" max="8207" width="16.453125" style="1" bestFit="1" customWidth="1"/>
    <col min="8208" max="8208" width="18.7265625" style="1" bestFit="1" customWidth="1"/>
    <col min="8209" max="8209" width="17.7265625" style="1" customWidth="1"/>
    <col min="8210" max="8210" width="17.1796875" style="1" customWidth="1"/>
    <col min="8211" max="8211" width="14.81640625" style="1" customWidth="1"/>
    <col min="8212" max="8212" width="14.453125" style="1" customWidth="1"/>
    <col min="8213" max="8213" width="17.1796875" style="1" customWidth="1"/>
    <col min="8214" max="8214" width="17.7265625" style="1" customWidth="1"/>
    <col min="8215" max="8215" width="17.1796875" style="1" customWidth="1"/>
    <col min="8216" max="8449" width="9.1796875" style="1"/>
    <col min="8450" max="8450" width="26.453125" style="1" customWidth="1"/>
    <col min="8451" max="8451" width="24.453125" style="1" customWidth="1"/>
    <col min="8452" max="8452" width="16.1796875" style="1" customWidth="1"/>
    <col min="8453" max="8453" width="16.26953125" style="1" customWidth="1"/>
    <col min="8454" max="8454" width="17" style="1" bestFit="1" customWidth="1"/>
    <col min="8455" max="8455" width="22.453125" style="1" customWidth="1"/>
    <col min="8456" max="8456" width="19.26953125" style="1" customWidth="1"/>
    <col min="8457" max="8457" width="26.1796875" style="1" bestFit="1" customWidth="1"/>
    <col min="8458" max="8458" width="20.7265625" style="1" customWidth="1"/>
    <col min="8459" max="8459" width="25.81640625" style="1" customWidth="1"/>
    <col min="8460" max="8460" width="17" style="1" customWidth="1"/>
    <col min="8461" max="8461" width="23.81640625" style="1" customWidth="1"/>
    <col min="8462" max="8462" width="21.7265625" style="1" customWidth="1"/>
    <col min="8463" max="8463" width="16.453125" style="1" bestFit="1" customWidth="1"/>
    <col min="8464" max="8464" width="18.7265625" style="1" bestFit="1" customWidth="1"/>
    <col min="8465" max="8465" width="17.7265625" style="1" customWidth="1"/>
    <col min="8466" max="8466" width="17.1796875" style="1" customWidth="1"/>
    <col min="8467" max="8467" width="14.81640625" style="1" customWidth="1"/>
    <col min="8468" max="8468" width="14.453125" style="1" customWidth="1"/>
    <col min="8469" max="8469" width="17.1796875" style="1" customWidth="1"/>
    <col min="8470" max="8470" width="17.7265625" style="1" customWidth="1"/>
    <col min="8471" max="8471" width="17.1796875" style="1" customWidth="1"/>
    <col min="8472" max="8705" width="9.1796875" style="1"/>
    <col min="8706" max="8706" width="26.453125" style="1" customWidth="1"/>
    <col min="8707" max="8707" width="24.453125" style="1" customWidth="1"/>
    <col min="8708" max="8708" width="16.1796875" style="1" customWidth="1"/>
    <col min="8709" max="8709" width="16.26953125" style="1" customWidth="1"/>
    <col min="8710" max="8710" width="17" style="1" bestFit="1" customWidth="1"/>
    <col min="8711" max="8711" width="22.453125" style="1" customWidth="1"/>
    <col min="8712" max="8712" width="19.26953125" style="1" customWidth="1"/>
    <col min="8713" max="8713" width="26.1796875" style="1" bestFit="1" customWidth="1"/>
    <col min="8714" max="8714" width="20.7265625" style="1" customWidth="1"/>
    <col min="8715" max="8715" width="25.81640625" style="1" customWidth="1"/>
    <col min="8716" max="8716" width="17" style="1" customWidth="1"/>
    <col min="8717" max="8717" width="23.81640625" style="1" customWidth="1"/>
    <col min="8718" max="8718" width="21.7265625" style="1" customWidth="1"/>
    <col min="8719" max="8719" width="16.453125" style="1" bestFit="1" customWidth="1"/>
    <col min="8720" max="8720" width="18.7265625" style="1" bestFit="1" customWidth="1"/>
    <col min="8721" max="8721" width="17.7265625" style="1" customWidth="1"/>
    <col min="8722" max="8722" width="17.1796875" style="1" customWidth="1"/>
    <col min="8723" max="8723" width="14.81640625" style="1" customWidth="1"/>
    <col min="8724" max="8724" width="14.453125" style="1" customWidth="1"/>
    <col min="8725" max="8725" width="17.1796875" style="1" customWidth="1"/>
    <col min="8726" max="8726" width="17.7265625" style="1" customWidth="1"/>
    <col min="8727" max="8727" width="17.1796875" style="1" customWidth="1"/>
    <col min="8728" max="8961" width="9.1796875" style="1"/>
    <col min="8962" max="8962" width="26.453125" style="1" customWidth="1"/>
    <col min="8963" max="8963" width="24.453125" style="1" customWidth="1"/>
    <col min="8964" max="8964" width="16.1796875" style="1" customWidth="1"/>
    <col min="8965" max="8965" width="16.26953125" style="1" customWidth="1"/>
    <col min="8966" max="8966" width="17" style="1" bestFit="1" customWidth="1"/>
    <col min="8967" max="8967" width="22.453125" style="1" customWidth="1"/>
    <col min="8968" max="8968" width="19.26953125" style="1" customWidth="1"/>
    <col min="8969" max="8969" width="26.1796875" style="1" bestFit="1" customWidth="1"/>
    <col min="8970" max="8970" width="20.7265625" style="1" customWidth="1"/>
    <col min="8971" max="8971" width="25.81640625" style="1" customWidth="1"/>
    <col min="8972" max="8972" width="17" style="1" customWidth="1"/>
    <col min="8973" max="8973" width="23.81640625" style="1" customWidth="1"/>
    <col min="8974" max="8974" width="21.7265625" style="1" customWidth="1"/>
    <col min="8975" max="8975" width="16.453125" style="1" bestFit="1" customWidth="1"/>
    <col min="8976" max="8976" width="18.7265625" style="1" bestFit="1" customWidth="1"/>
    <col min="8977" max="8977" width="17.7265625" style="1" customWidth="1"/>
    <col min="8978" max="8978" width="17.1796875" style="1" customWidth="1"/>
    <col min="8979" max="8979" width="14.81640625" style="1" customWidth="1"/>
    <col min="8980" max="8980" width="14.453125" style="1" customWidth="1"/>
    <col min="8981" max="8981" width="17.1796875" style="1" customWidth="1"/>
    <col min="8982" max="8982" width="17.7265625" style="1" customWidth="1"/>
    <col min="8983" max="8983" width="17.1796875" style="1" customWidth="1"/>
    <col min="8984" max="9217" width="9.1796875" style="1"/>
    <col min="9218" max="9218" width="26.453125" style="1" customWidth="1"/>
    <col min="9219" max="9219" width="24.453125" style="1" customWidth="1"/>
    <col min="9220" max="9220" width="16.1796875" style="1" customWidth="1"/>
    <col min="9221" max="9221" width="16.26953125" style="1" customWidth="1"/>
    <col min="9222" max="9222" width="17" style="1" bestFit="1" customWidth="1"/>
    <col min="9223" max="9223" width="22.453125" style="1" customWidth="1"/>
    <col min="9224" max="9224" width="19.26953125" style="1" customWidth="1"/>
    <col min="9225" max="9225" width="26.1796875" style="1" bestFit="1" customWidth="1"/>
    <col min="9226" max="9226" width="20.7265625" style="1" customWidth="1"/>
    <col min="9227" max="9227" width="25.81640625" style="1" customWidth="1"/>
    <col min="9228" max="9228" width="17" style="1" customWidth="1"/>
    <col min="9229" max="9229" width="23.81640625" style="1" customWidth="1"/>
    <col min="9230" max="9230" width="21.7265625" style="1" customWidth="1"/>
    <col min="9231" max="9231" width="16.453125" style="1" bestFit="1" customWidth="1"/>
    <col min="9232" max="9232" width="18.7265625" style="1" bestFit="1" customWidth="1"/>
    <col min="9233" max="9233" width="17.7265625" style="1" customWidth="1"/>
    <col min="9234" max="9234" width="17.1796875" style="1" customWidth="1"/>
    <col min="9235" max="9235" width="14.81640625" style="1" customWidth="1"/>
    <col min="9236" max="9236" width="14.453125" style="1" customWidth="1"/>
    <col min="9237" max="9237" width="17.1796875" style="1" customWidth="1"/>
    <col min="9238" max="9238" width="17.7265625" style="1" customWidth="1"/>
    <col min="9239" max="9239" width="17.1796875" style="1" customWidth="1"/>
    <col min="9240" max="9473" width="9.1796875" style="1"/>
    <col min="9474" max="9474" width="26.453125" style="1" customWidth="1"/>
    <col min="9475" max="9475" width="24.453125" style="1" customWidth="1"/>
    <col min="9476" max="9476" width="16.1796875" style="1" customWidth="1"/>
    <col min="9477" max="9477" width="16.26953125" style="1" customWidth="1"/>
    <col min="9478" max="9478" width="17" style="1" bestFit="1" customWidth="1"/>
    <col min="9479" max="9479" width="22.453125" style="1" customWidth="1"/>
    <col min="9480" max="9480" width="19.26953125" style="1" customWidth="1"/>
    <col min="9481" max="9481" width="26.1796875" style="1" bestFit="1" customWidth="1"/>
    <col min="9482" max="9482" width="20.7265625" style="1" customWidth="1"/>
    <col min="9483" max="9483" width="25.81640625" style="1" customWidth="1"/>
    <col min="9484" max="9484" width="17" style="1" customWidth="1"/>
    <col min="9485" max="9485" width="23.81640625" style="1" customWidth="1"/>
    <col min="9486" max="9486" width="21.7265625" style="1" customWidth="1"/>
    <col min="9487" max="9487" width="16.453125" style="1" bestFit="1" customWidth="1"/>
    <col min="9488" max="9488" width="18.7265625" style="1" bestFit="1" customWidth="1"/>
    <col min="9489" max="9489" width="17.7265625" style="1" customWidth="1"/>
    <col min="9490" max="9490" width="17.1796875" style="1" customWidth="1"/>
    <col min="9491" max="9491" width="14.81640625" style="1" customWidth="1"/>
    <col min="9492" max="9492" width="14.453125" style="1" customWidth="1"/>
    <col min="9493" max="9493" width="17.1796875" style="1" customWidth="1"/>
    <col min="9494" max="9494" width="17.7265625" style="1" customWidth="1"/>
    <col min="9495" max="9495" width="17.1796875" style="1" customWidth="1"/>
    <col min="9496" max="9729" width="9.1796875" style="1"/>
    <col min="9730" max="9730" width="26.453125" style="1" customWidth="1"/>
    <col min="9731" max="9731" width="24.453125" style="1" customWidth="1"/>
    <col min="9732" max="9732" width="16.1796875" style="1" customWidth="1"/>
    <col min="9733" max="9733" width="16.26953125" style="1" customWidth="1"/>
    <col min="9734" max="9734" width="17" style="1" bestFit="1" customWidth="1"/>
    <col min="9735" max="9735" width="22.453125" style="1" customWidth="1"/>
    <col min="9736" max="9736" width="19.26953125" style="1" customWidth="1"/>
    <col min="9737" max="9737" width="26.1796875" style="1" bestFit="1" customWidth="1"/>
    <col min="9738" max="9738" width="20.7265625" style="1" customWidth="1"/>
    <col min="9739" max="9739" width="25.81640625" style="1" customWidth="1"/>
    <col min="9740" max="9740" width="17" style="1" customWidth="1"/>
    <col min="9741" max="9741" width="23.81640625" style="1" customWidth="1"/>
    <col min="9742" max="9742" width="21.7265625" style="1" customWidth="1"/>
    <col min="9743" max="9743" width="16.453125" style="1" bestFit="1" customWidth="1"/>
    <col min="9744" max="9744" width="18.7265625" style="1" bestFit="1" customWidth="1"/>
    <col min="9745" max="9745" width="17.7265625" style="1" customWidth="1"/>
    <col min="9746" max="9746" width="17.1796875" style="1" customWidth="1"/>
    <col min="9747" max="9747" width="14.81640625" style="1" customWidth="1"/>
    <col min="9748" max="9748" width="14.453125" style="1" customWidth="1"/>
    <col min="9749" max="9749" width="17.1796875" style="1" customWidth="1"/>
    <col min="9750" max="9750" width="17.7265625" style="1" customWidth="1"/>
    <col min="9751" max="9751" width="17.1796875" style="1" customWidth="1"/>
    <col min="9752" max="9985" width="9.1796875" style="1"/>
    <col min="9986" max="9986" width="26.453125" style="1" customWidth="1"/>
    <col min="9987" max="9987" width="24.453125" style="1" customWidth="1"/>
    <col min="9988" max="9988" width="16.1796875" style="1" customWidth="1"/>
    <col min="9989" max="9989" width="16.26953125" style="1" customWidth="1"/>
    <col min="9990" max="9990" width="17" style="1" bestFit="1" customWidth="1"/>
    <col min="9991" max="9991" width="22.453125" style="1" customWidth="1"/>
    <col min="9992" max="9992" width="19.26953125" style="1" customWidth="1"/>
    <col min="9993" max="9993" width="26.1796875" style="1" bestFit="1" customWidth="1"/>
    <col min="9994" max="9994" width="20.7265625" style="1" customWidth="1"/>
    <col min="9995" max="9995" width="25.81640625" style="1" customWidth="1"/>
    <col min="9996" max="9996" width="17" style="1" customWidth="1"/>
    <col min="9997" max="9997" width="23.81640625" style="1" customWidth="1"/>
    <col min="9998" max="9998" width="21.7265625" style="1" customWidth="1"/>
    <col min="9999" max="9999" width="16.453125" style="1" bestFit="1" customWidth="1"/>
    <col min="10000" max="10000" width="18.7265625" style="1" bestFit="1" customWidth="1"/>
    <col min="10001" max="10001" width="17.7265625" style="1" customWidth="1"/>
    <col min="10002" max="10002" width="17.1796875" style="1" customWidth="1"/>
    <col min="10003" max="10003" width="14.81640625" style="1" customWidth="1"/>
    <col min="10004" max="10004" width="14.453125" style="1" customWidth="1"/>
    <col min="10005" max="10005" width="17.1796875" style="1" customWidth="1"/>
    <col min="10006" max="10006" width="17.7265625" style="1" customWidth="1"/>
    <col min="10007" max="10007" width="17.1796875" style="1" customWidth="1"/>
    <col min="10008" max="10241" width="9.1796875" style="1"/>
    <col min="10242" max="10242" width="26.453125" style="1" customWidth="1"/>
    <col min="10243" max="10243" width="24.453125" style="1" customWidth="1"/>
    <col min="10244" max="10244" width="16.1796875" style="1" customWidth="1"/>
    <col min="10245" max="10245" width="16.26953125" style="1" customWidth="1"/>
    <col min="10246" max="10246" width="17" style="1" bestFit="1" customWidth="1"/>
    <col min="10247" max="10247" width="22.453125" style="1" customWidth="1"/>
    <col min="10248" max="10248" width="19.26953125" style="1" customWidth="1"/>
    <col min="10249" max="10249" width="26.1796875" style="1" bestFit="1" customWidth="1"/>
    <col min="10250" max="10250" width="20.7265625" style="1" customWidth="1"/>
    <col min="10251" max="10251" width="25.81640625" style="1" customWidth="1"/>
    <col min="10252" max="10252" width="17" style="1" customWidth="1"/>
    <col min="10253" max="10253" width="23.81640625" style="1" customWidth="1"/>
    <col min="10254" max="10254" width="21.7265625" style="1" customWidth="1"/>
    <col min="10255" max="10255" width="16.453125" style="1" bestFit="1" customWidth="1"/>
    <col min="10256" max="10256" width="18.7265625" style="1" bestFit="1" customWidth="1"/>
    <col min="10257" max="10257" width="17.7265625" style="1" customWidth="1"/>
    <col min="10258" max="10258" width="17.1796875" style="1" customWidth="1"/>
    <col min="10259" max="10259" width="14.81640625" style="1" customWidth="1"/>
    <col min="10260" max="10260" width="14.453125" style="1" customWidth="1"/>
    <col min="10261" max="10261" width="17.1796875" style="1" customWidth="1"/>
    <col min="10262" max="10262" width="17.7265625" style="1" customWidth="1"/>
    <col min="10263" max="10263" width="17.1796875" style="1" customWidth="1"/>
    <col min="10264" max="10497" width="9.1796875" style="1"/>
    <col min="10498" max="10498" width="26.453125" style="1" customWidth="1"/>
    <col min="10499" max="10499" width="24.453125" style="1" customWidth="1"/>
    <col min="10500" max="10500" width="16.1796875" style="1" customWidth="1"/>
    <col min="10501" max="10501" width="16.26953125" style="1" customWidth="1"/>
    <col min="10502" max="10502" width="17" style="1" bestFit="1" customWidth="1"/>
    <col min="10503" max="10503" width="22.453125" style="1" customWidth="1"/>
    <col min="10504" max="10504" width="19.26953125" style="1" customWidth="1"/>
    <col min="10505" max="10505" width="26.1796875" style="1" bestFit="1" customWidth="1"/>
    <col min="10506" max="10506" width="20.7265625" style="1" customWidth="1"/>
    <col min="10507" max="10507" width="25.81640625" style="1" customWidth="1"/>
    <col min="10508" max="10508" width="17" style="1" customWidth="1"/>
    <col min="10509" max="10509" width="23.81640625" style="1" customWidth="1"/>
    <col min="10510" max="10510" width="21.7265625" style="1" customWidth="1"/>
    <col min="10511" max="10511" width="16.453125" style="1" bestFit="1" customWidth="1"/>
    <col min="10512" max="10512" width="18.7265625" style="1" bestFit="1" customWidth="1"/>
    <col min="10513" max="10513" width="17.7265625" style="1" customWidth="1"/>
    <col min="10514" max="10514" width="17.1796875" style="1" customWidth="1"/>
    <col min="10515" max="10515" width="14.81640625" style="1" customWidth="1"/>
    <col min="10516" max="10516" width="14.453125" style="1" customWidth="1"/>
    <col min="10517" max="10517" width="17.1796875" style="1" customWidth="1"/>
    <col min="10518" max="10518" width="17.7265625" style="1" customWidth="1"/>
    <col min="10519" max="10519" width="17.1796875" style="1" customWidth="1"/>
    <col min="10520" max="10753" width="9.1796875" style="1"/>
    <col min="10754" max="10754" width="26.453125" style="1" customWidth="1"/>
    <col min="10755" max="10755" width="24.453125" style="1" customWidth="1"/>
    <col min="10756" max="10756" width="16.1796875" style="1" customWidth="1"/>
    <col min="10757" max="10757" width="16.26953125" style="1" customWidth="1"/>
    <col min="10758" max="10758" width="17" style="1" bestFit="1" customWidth="1"/>
    <col min="10759" max="10759" width="22.453125" style="1" customWidth="1"/>
    <col min="10760" max="10760" width="19.26953125" style="1" customWidth="1"/>
    <col min="10761" max="10761" width="26.1796875" style="1" bestFit="1" customWidth="1"/>
    <col min="10762" max="10762" width="20.7265625" style="1" customWidth="1"/>
    <col min="10763" max="10763" width="25.81640625" style="1" customWidth="1"/>
    <col min="10764" max="10764" width="17" style="1" customWidth="1"/>
    <col min="10765" max="10765" width="23.81640625" style="1" customWidth="1"/>
    <col min="10766" max="10766" width="21.7265625" style="1" customWidth="1"/>
    <col min="10767" max="10767" width="16.453125" style="1" bestFit="1" customWidth="1"/>
    <col min="10768" max="10768" width="18.7265625" style="1" bestFit="1" customWidth="1"/>
    <col min="10769" max="10769" width="17.7265625" style="1" customWidth="1"/>
    <col min="10770" max="10770" width="17.1796875" style="1" customWidth="1"/>
    <col min="10771" max="10771" width="14.81640625" style="1" customWidth="1"/>
    <col min="10772" max="10772" width="14.453125" style="1" customWidth="1"/>
    <col min="10773" max="10773" width="17.1796875" style="1" customWidth="1"/>
    <col min="10774" max="10774" width="17.7265625" style="1" customWidth="1"/>
    <col min="10775" max="10775" width="17.1796875" style="1" customWidth="1"/>
    <col min="10776" max="11009" width="9.1796875" style="1"/>
    <col min="11010" max="11010" width="26.453125" style="1" customWidth="1"/>
    <col min="11011" max="11011" width="24.453125" style="1" customWidth="1"/>
    <col min="11012" max="11012" width="16.1796875" style="1" customWidth="1"/>
    <col min="11013" max="11013" width="16.26953125" style="1" customWidth="1"/>
    <col min="11014" max="11014" width="17" style="1" bestFit="1" customWidth="1"/>
    <col min="11015" max="11015" width="22.453125" style="1" customWidth="1"/>
    <col min="11016" max="11016" width="19.26953125" style="1" customWidth="1"/>
    <col min="11017" max="11017" width="26.1796875" style="1" bestFit="1" customWidth="1"/>
    <col min="11018" max="11018" width="20.7265625" style="1" customWidth="1"/>
    <col min="11019" max="11019" width="25.81640625" style="1" customWidth="1"/>
    <col min="11020" max="11020" width="17" style="1" customWidth="1"/>
    <col min="11021" max="11021" width="23.81640625" style="1" customWidth="1"/>
    <col min="11022" max="11022" width="21.7265625" style="1" customWidth="1"/>
    <col min="11023" max="11023" width="16.453125" style="1" bestFit="1" customWidth="1"/>
    <col min="11024" max="11024" width="18.7265625" style="1" bestFit="1" customWidth="1"/>
    <col min="11025" max="11025" width="17.7265625" style="1" customWidth="1"/>
    <col min="11026" max="11026" width="17.1796875" style="1" customWidth="1"/>
    <col min="11027" max="11027" width="14.81640625" style="1" customWidth="1"/>
    <col min="11028" max="11028" width="14.453125" style="1" customWidth="1"/>
    <col min="11029" max="11029" width="17.1796875" style="1" customWidth="1"/>
    <col min="11030" max="11030" width="17.7265625" style="1" customWidth="1"/>
    <col min="11031" max="11031" width="17.1796875" style="1" customWidth="1"/>
    <col min="11032" max="11265" width="9.1796875" style="1"/>
    <col min="11266" max="11266" width="26.453125" style="1" customWidth="1"/>
    <col min="11267" max="11267" width="24.453125" style="1" customWidth="1"/>
    <col min="11268" max="11268" width="16.1796875" style="1" customWidth="1"/>
    <col min="11269" max="11269" width="16.26953125" style="1" customWidth="1"/>
    <col min="11270" max="11270" width="17" style="1" bestFit="1" customWidth="1"/>
    <col min="11271" max="11271" width="22.453125" style="1" customWidth="1"/>
    <col min="11272" max="11272" width="19.26953125" style="1" customWidth="1"/>
    <col min="11273" max="11273" width="26.1796875" style="1" bestFit="1" customWidth="1"/>
    <col min="11274" max="11274" width="20.7265625" style="1" customWidth="1"/>
    <col min="11275" max="11275" width="25.81640625" style="1" customWidth="1"/>
    <col min="11276" max="11276" width="17" style="1" customWidth="1"/>
    <col min="11277" max="11277" width="23.81640625" style="1" customWidth="1"/>
    <col min="11278" max="11278" width="21.7265625" style="1" customWidth="1"/>
    <col min="11279" max="11279" width="16.453125" style="1" bestFit="1" customWidth="1"/>
    <col min="11280" max="11280" width="18.7265625" style="1" bestFit="1" customWidth="1"/>
    <col min="11281" max="11281" width="17.7265625" style="1" customWidth="1"/>
    <col min="11282" max="11282" width="17.1796875" style="1" customWidth="1"/>
    <col min="11283" max="11283" width="14.81640625" style="1" customWidth="1"/>
    <col min="11284" max="11284" width="14.453125" style="1" customWidth="1"/>
    <col min="11285" max="11285" width="17.1796875" style="1" customWidth="1"/>
    <col min="11286" max="11286" width="17.7265625" style="1" customWidth="1"/>
    <col min="11287" max="11287" width="17.1796875" style="1" customWidth="1"/>
    <col min="11288" max="11521" width="9.1796875" style="1"/>
    <col min="11522" max="11522" width="26.453125" style="1" customWidth="1"/>
    <col min="11523" max="11523" width="24.453125" style="1" customWidth="1"/>
    <col min="11524" max="11524" width="16.1796875" style="1" customWidth="1"/>
    <col min="11525" max="11525" width="16.26953125" style="1" customWidth="1"/>
    <col min="11526" max="11526" width="17" style="1" bestFit="1" customWidth="1"/>
    <col min="11527" max="11527" width="22.453125" style="1" customWidth="1"/>
    <col min="11528" max="11528" width="19.26953125" style="1" customWidth="1"/>
    <col min="11529" max="11529" width="26.1796875" style="1" bestFit="1" customWidth="1"/>
    <col min="11530" max="11530" width="20.7265625" style="1" customWidth="1"/>
    <col min="11531" max="11531" width="25.81640625" style="1" customWidth="1"/>
    <col min="11532" max="11532" width="17" style="1" customWidth="1"/>
    <col min="11533" max="11533" width="23.81640625" style="1" customWidth="1"/>
    <col min="11534" max="11534" width="21.7265625" style="1" customWidth="1"/>
    <col min="11535" max="11535" width="16.453125" style="1" bestFit="1" customWidth="1"/>
    <col min="11536" max="11536" width="18.7265625" style="1" bestFit="1" customWidth="1"/>
    <col min="11537" max="11537" width="17.7265625" style="1" customWidth="1"/>
    <col min="11538" max="11538" width="17.1796875" style="1" customWidth="1"/>
    <col min="11539" max="11539" width="14.81640625" style="1" customWidth="1"/>
    <col min="11540" max="11540" width="14.453125" style="1" customWidth="1"/>
    <col min="11541" max="11541" width="17.1796875" style="1" customWidth="1"/>
    <col min="11542" max="11542" width="17.7265625" style="1" customWidth="1"/>
    <col min="11543" max="11543" width="17.1796875" style="1" customWidth="1"/>
    <col min="11544" max="11777" width="9.1796875" style="1"/>
    <col min="11778" max="11778" width="26.453125" style="1" customWidth="1"/>
    <col min="11779" max="11779" width="24.453125" style="1" customWidth="1"/>
    <col min="11780" max="11780" width="16.1796875" style="1" customWidth="1"/>
    <col min="11781" max="11781" width="16.26953125" style="1" customWidth="1"/>
    <col min="11782" max="11782" width="17" style="1" bestFit="1" customWidth="1"/>
    <col min="11783" max="11783" width="22.453125" style="1" customWidth="1"/>
    <col min="11784" max="11784" width="19.26953125" style="1" customWidth="1"/>
    <col min="11785" max="11785" width="26.1796875" style="1" bestFit="1" customWidth="1"/>
    <col min="11786" max="11786" width="20.7265625" style="1" customWidth="1"/>
    <col min="11787" max="11787" width="25.81640625" style="1" customWidth="1"/>
    <col min="11788" max="11788" width="17" style="1" customWidth="1"/>
    <col min="11789" max="11789" width="23.81640625" style="1" customWidth="1"/>
    <col min="11790" max="11790" width="21.7265625" style="1" customWidth="1"/>
    <col min="11791" max="11791" width="16.453125" style="1" bestFit="1" customWidth="1"/>
    <col min="11792" max="11792" width="18.7265625" style="1" bestFit="1" customWidth="1"/>
    <col min="11793" max="11793" width="17.7265625" style="1" customWidth="1"/>
    <col min="11794" max="11794" width="17.1796875" style="1" customWidth="1"/>
    <col min="11795" max="11795" width="14.81640625" style="1" customWidth="1"/>
    <col min="11796" max="11796" width="14.453125" style="1" customWidth="1"/>
    <col min="11797" max="11797" width="17.1796875" style="1" customWidth="1"/>
    <col min="11798" max="11798" width="17.7265625" style="1" customWidth="1"/>
    <col min="11799" max="11799" width="17.1796875" style="1" customWidth="1"/>
    <col min="11800" max="12033" width="9.1796875" style="1"/>
    <col min="12034" max="12034" width="26.453125" style="1" customWidth="1"/>
    <col min="12035" max="12035" width="24.453125" style="1" customWidth="1"/>
    <col min="12036" max="12036" width="16.1796875" style="1" customWidth="1"/>
    <col min="12037" max="12037" width="16.26953125" style="1" customWidth="1"/>
    <col min="12038" max="12038" width="17" style="1" bestFit="1" customWidth="1"/>
    <col min="12039" max="12039" width="22.453125" style="1" customWidth="1"/>
    <col min="12040" max="12040" width="19.26953125" style="1" customWidth="1"/>
    <col min="12041" max="12041" width="26.1796875" style="1" bestFit="1" customWidth="1"/>
    <col min="12042" max="12042" width="20.7265625" style="1" customWidth="1"/>
    <col min="12043" max="12043" width="25.81640625" style="1" customWidth="1"/>
    <col min="12044" max="12044" width="17" style="1" customWidth="1"/>
    <col min="12045" max="12045" width="23.81640625" style="1" customWidth="1"/>
    <col min="12046" max="12046" width="21.7265625" style="1" customWidth="1"/>
    <col min="12047" max="12047" width="16.453125" style="1" bestFit="1" customWidth="1"/>
    <col min="12048" max="12048" width="18.7265625" style="1" bestFit="1" customWidth="1"/>
    <col min="12049" max="12049" width="17.7265625" style="1" customWidth="1"/>
    <col min="12050" max="12050" width="17.1796875" style="1" customWidth="1"/>
    <col min="12051" max="12051" width="14.81640625" style="1" customWidth="1"/>
    <col min="12052" max="12052" width="14.453125" style="1" customWidth="1"/>
    <col min="12053" max="12053" width="17.1796875" style="1" customWidth="1"/>
    <col min="12054" max="12054" width="17.7265625" style="1" customWidth="1"/>
    <col min="12055" max="12055" width="17.1796875" style="1" customWidth="1"/>
    <col min="12056" max="12289" width="9.1796875" style="1"/>
    <col min="12290" max="12290" width="26.453125" style="1" customWidth="1"/>
    <col min="12291" max="12291" width="24.453125" style="1" customWidth="1"/>
    <col min="12292" max="12292" width="16.1796875" style="1" customWidth="1"/>
    <col min="12293" max="12293" width="16.26953125" style="1" customWidth="1"/>
    <col min="12294" max="12294" width="17" style="1" bestFit="1" customWidth="1"/>
    <col min="12295" max="12295" width="22.453125" style="1" customWidth="1"/>
    <col min="12296" max="12296" width="19.26953125" style="1" customWidth="1"/>
    <col min="12297" max="12297" width="26.1796875" style="1" bestFit="1" customWidth="1"/>
    <col min="12298" max="12298" width="20.7265625" style="1" customWidth="1"/>
    <col min="12299" max="12299" width="25.81640625" style="1" customWidth="1"/>
    <col min="12300" max="12300" width="17" style="1" customWidth="1"/>
    <col min="12301" max="12301" width="23.81640625" style="1" customWidth="1"/>
    <col min="12302" max="12302" width="21.7265625" style="1" customWidth="1"/>
    <col min="12303" max="12303" width="16.453125" style="1" bestFit="1" customWidth="1"/>
    <col min="12304" max="12304" width="18.7265625" style="1" bestFit="1" customWidth="1"/>
    <col min="12305" max="12305" width="17.7265625" style="1" customWidth="1"/>
    <col min="12306" max="12306" width="17.1796875" style="1" customWidth="1"/>
    <col min="12307" max="12307" width="14.81640625" style="1" customWidth="1"/>
    <col min="12308" max="12308" width="14.453125" style="1" customWidth="1"/>
    <col min="12309" max="12309" width="17.1796875" style="1" customWidth="1"/>
    <col min="12310" max="12310" width="17.7265625" style="1" customWidth="1"/>
    <col min="12311" max="12311" width="17.1796875" style="1" customWidth="1"/>
    <col min="12312" max="12545" width="9.1796875" style="1"/>
    <col min="12546" max="12546" width="26.453125" style="1" customWidth="1"/>
    <col min="12547" max="12547" width="24.453125" style="1" customWidth="1"/>
    <col min="12548" max="12548" width="16.1796875" style="1" customWidth="1"/>
    <col min="12549" max="12549" width="16.26953125" style="1" customWidth="1"/>
    <col min="12550" max="12550" width="17" style="1" bestFit="1" customWidth="1"/>
    <col min="12551" max="12551" width="22.453125" style="1" customWidth="1"/>
    <col min="12552" max="12552" width="19.26953125" style="1" customWidth="1"/>
    <col min="12553" max="12553" width="26.1796875" style="1" bestFit="1" customWidth="1"/>
    <col min="12554" max="12554" width="20.7265625" style="1" customWidth="1"/>
    <col min="12555" max="12555" width="25.81640625" style="1" customWidth="1"/>
    <col min="12556" max="12556" width="17" style="1" customWidth="1"/>
    <col min="12557" max="12557" width="23.81640625" style="1" customWidth="1"/>
    <col min="12558" max="12558" width="21.7265625" style="1" customWidth="1"/>
    <col min="12559" max="12559" width="16.453125" style="1" bestFit="1" customWidth="1"/>
    <col min="12560" max="12560" width="18.7265625" style="1" bestFit="1" customWidth="1"/>
    <col min="12561" max="12561" width="17.7265625" style="1" customWidth="1"/>
    <col min="12562" max="12562" width="17.1796875" style="1" customWidth="1"/>
    <col min="12563" max="12563" width="14.81640625" style="1" customWidth="1"/>
    <col min="12564" max="12564" width="14.453125" style="1" customWidth="1"/>
    <col min="12565" max="12565" width="17.1796875" style="1" customWidth="1"/>
    <col min="12566" max="12566" width="17.7265625" style="1" customWidth="1"/>
    <col min="12567" max="12567" width="17.1796875" style="1" customWidth="1"/>
    <col min="12568" max="12801" width="9.1796875" style="1"/>
    <col min="12802" max="12802" width="26.453125" style="1" customWidth="1"/>
    <col min="12803" max="12803" width="24.453125" style="1" customWidth="1"/>
    <col min="12804" max="12804" width="16.1796875" style="1" customWidth="1"/>
    <col min="12805" max="12805" width="16.26953125" style="1" customWidth="1"/>
    <col min="12806" max="12806" width="17" style="1" bestFit="1" customWidth="1"/>
    <col min="12807" max="12807" width="22.453125" style="1" customWidth="1"/>
    <col min="12808" max="12808" width="19.26953125" style="1" customWidth="1"/>
    <col min="12809" max="12809" width="26.1796875" style="1" bestFit="1" customWidth="1"/>
    <col min="12810" max="12810" width="20.7265625" style="1" customWidth="1"/>
    <col min="12811" max="12811" width="25.81640625" style="1" customWidth="1"/>
    <col min="12812" max="12812" width="17" style="1" customWidth="1"/>
    <col min="12813" max="12813" width="23.81640625" style="1" customWidth="1"/>
    <col min="12814" max="12814" width="21.7265625" style="1" customWidth="1"/>
    <col min="12815" max="12815" width="16.453125" style="1" bestFit="1" customWidth="1"/>
    <col min="12816" max="12816" width="18.7265625" style="1" bestFit="1" customWidth="1"/>
    <col min="12817" max="12817" width="17.7265625" style="1" customWidth="1"/>
    <col min="12818" max="12818" width="17.1796875" style="1" customWidth="1"/>
    <col min="12819" max="12819" width="14.81640625" style="1" customWidth="1"/>
    <col min="12820" max="12820" width="14.453125" style="1" customWidth="1"/>
    <col min="12821" max="12821" width="17.1796875" style="1" customWidth="1"/>
    <col min="12822" max="12822" width="17.7265625" style="1" customWidth="1"/>
    <col min="12823" max="12823" width="17.1796875" style="1" customWidth="1"/>
    <col min="12824" max="13057" width="9.1796875" style="1"/>
    <col min="13058" max="13058" width="26.453125" style="1" customWidth="1"/>
    <col min="13059" max="13059" width="24.453125" style="1" customWidth="1"/>
    <col min="13060" max="13060" width="16.1796875" style="1" customWidth="1"/>
    <col min="13061" max="13061" width="16.26953125" style="1" customWidth="1"/>
    <col min="13062" max="13062" width="17" style="1" bestFit="1" customWidth="1"/>
    <col min="13063" max="13063" width="22.453125" style="1" customWidth="1"/>
    <col min="13064" max="13064" width="19.26953125" style="1" customWidth="1"/>
    <col min="13065" max="13065" width="26.1796875" style="1" bestFit="1" customWidth="1"/>
    <col min="13066" max="13066" width="20.7265625" style="1" customWidth="1"/>
    <col min="13067" max="13067" width="25.81640625" style="1" customWidth="1"/>
    <col min="13068" max="13068" width="17" style="1" customWidth="1"/>
    <col min="13069" max="13069" width="23.81640625" style="1" customWidth="1"/>
    <col min="13070" max="13070" width="21.7265625" style="1" customWidth="1"/>
    <col min="13071" max="13071" width="16.453125" style="1" bestFit="1" customWidth="1"/>
    <col min="13072" max="13072" width="18.7265625" style="1" bestFit="1" customWidth="1"/>
    <col min="13073" max="13073" width="17.7265625" style="1" customWidth="1"/>
    <col min="13074" max="13074" width="17.1796875" style="1" customWidth="1"/>
    <col min="13075" max="13075" width="14.81640625" style="1" customWidth="1"/>
    <col min="13076" max="13076" width="14.453125" style="1" customWidth="1"/>
    <col min="13077" max="13077" width="17.1796875" style="1" customWidth="1"/>
    <col min="13078" max="13078" width="17.7265625" style="1" customWidth="1"/>
    <col min="13079" max="13079" width="17.1796875" style="1" customWidth="1"/>
    <col min="13080" max="13313" width="9.1796875" style="1"/>
    <col min="13314" max="13314" width="26.453125" style="1" customWidth="1"/>
    <col min="13315" max="13315" width="24.453125" style="1" customWidth="1"/>
    <col min="13316" max="13316" width="16.1796875" style="1" customWidth="1"/>
    <col min="13317" max="13317" width="16.26953125" style="1" customWidth="1"/>
    <col min="13318" max="13318" width="17" style="1" bestFit="1" customWidth="1"/>
    <col min="13319" max="13319" width="22.453125" style="1" customWidth="1"/>
    <col min="13320" max="13320" width="19.26953125" style="1" customWidth="1"/>
    <col min="13321" max="13321" width="26.1796875" style="1" bestFit="1" customWidth="1"/>
    <col min="13322" max="13322" width="20.7265625" style="1" customWidth="1"/>
    <col min="13323" max="13323" width="25.81640625" style="1" customWidth="1"/>
    <col min="13324" max="13324" width="17" style="1" customWidth="1"/>
    <col min="13325" max="13325" width="23.81640625" style="1" customWidth="1"/>
    <col min="13326" max="13326" width="21.7265625" style="1" customWidth="1"/>
    <col min="13327" max="13327" width="16.453125" style="1" bestFit="1" customWidth="1"/>
    <col min="13328" max="13328" width="18.7265625" style="1" bestFit="1" customWidth="1"/>
    <col min="13329" max="13329" width="17.7265625" style="1" customWidth="1"/>
    <col min="13330" max="13330" width="17.1796875" style="1" customWidth="1"/>
    <col min="13331" max="13331" width="14.81640625" style="1" customWidth="1"/>
    <col min="13332" max="13332" width="14.453125" style="1" customWidth="1"/>
    <col min="13333" max="13333" width="17.1796875" style="1" customWidth="1"/>
    <col min="13334" max="13334" width="17.7265625" style="1" customWidth="1"/>
    <col min="13335" max="13335" width="17.1796875" style="1" customWidth="1"/>
    <col min="13336" max="13569" width="9.1796875" style="1"/>
    <col min="13570" max="13570" width="26.453125" style="1" customWidth="1"/>
    <col min="13571" max="13571" width="24.453125" style="1" customWidth="1"/>
    <col min="13572" max="13572" width="16.1796875" style="1" customWidth="1"/>
    <col min="13573" max="13573" width="16.26953125" style="1" customWidth="1"/>
    <col min="13574" max="13574" width="17" style="1" bestFit="1" customWidth="1"/>
    <col min="13575" max="13575" width="22.453125" style="1" customWidth="1"/>
    <col min="13576" max="13576" width="19.26953125" style="1" customWidth="1"/>
    <col min="13577" max="13577" width="26.1796875" style="1" bestFit="1" customWidth="1"/>
    <col min="13578" max="13578" width="20.7265625" style="1" customWidth="1"/>
    <col min="13579" max="13579" width="25.81640625" style="1" customWidth="1"/>
    <col min="13580" max="13580" width="17" style="1" customWidth="1"/>
    <col min="13581" max="13581" width="23.81640625" style="1" customWidth="1"/>
    <col min="13582" max="13582" width="21.7265625" style="1" customWidth="1"/>
    <col min="13583" max="13583" width="16.453125" style="1" bestFit="1" customWidth="1"/>
    <col min="13584" max="13584" width="18.7265625" style="1" bestFit="1" customWidth="1"/>
    <col min="13585" max="13585" width="17.7265625" style="1" customWidth="1"/>
    <col min="13586" max="13586" width="17.1796875" style="1" customWidth="1"/>
    <col min="13587" max="13587" width="14.81640625" style="1" customWidth="1"/>
    <col min="13588" max="13588" width="14.453125" style="1" customWidth="1"/>
    <col min="13589" max="13589" width="17.1796875" style="1" customWidth="1"/>
    <col min="13590" max="13590" width="17.7265625" style="1" customWidth="1"/>
    <col min="13591" max="13591" width="17.1796875" style="1" customWidth="1"/>
    <col min="13592" max="13825" width="9.1796875" style="1"/>
    <col min="13826" max="13826" width="26.453125" style="1" customWidth="1"/>
    <col min="13827" max="13827" width="24.453125" style="1" customWidth="1"/>
    <col min="13828" max="13828" width="16.1796875" style="1" customWidth="1"/>
    <col min="13829" max="13829" width="16.26953125" style="1" customWidth="1"/>
    <col min="13830" max="13830" width="17" style="1" bestFit="1" customWidth="1"/>
    <col min="13831" max="13831" width="22.453125" style="1" customWidth="1"/>
    <col min="13832" max="13832" width="19.26953125" style="1" customWidth="1"/>
    <col min="13833" max="13833" width="26.1796875" style="1" bestFit="1" customWidth="1"/>
    <col min="13834" max="13834" width="20.7265625" style="1" customWidth="1"/>
    <col min="13835" max="13835" width="25.81640625" style="1" customWidth="1"/>
    <col min="13836" max="13836" width="17" style="1" customWidth="1"/>
    <col min="13837" max="13837" width="23.81640625" style="1" customWidth="1"/>
    <col min="13838" max="13838" width="21.7265625" style="1" customWidth="1"/>
    <col min="13839" max="13839" width="16.453125" style="1" bestFit="1" customWidth="1"/>
    <col min="13840" max="13840" width="18.7265625" style="1" bestFit="1" customWidth="1"/>
    <col min="13841" max="13841" width="17.7265625" style="1" customWidth="1"/>
    <col min="13842" max="13842" width="17.1796875" style="1" customWidth="1"/>
    <col min="13843" max="13843" width="14.81640625" style="1" customWidth="1"/>
    <col min="13844" max="13844" width="14.453125" style="1" customWidth="1"/>
    <col min="13845" max="13845" width="17.1796875" style="1" customWidth="1"/>
    <col min="13846" max="13846" width="17.7265625" style="1" customWidth="1"/>
    <col min="13847" max="13847" width="17.1796875" style="1" customWidth="1"/>
    <col min="13848" max="14081" width="9.1796875" style="1"/>
    <col min="14082" max="14082" width="26.453125" style="1" customWidth="1"/>
    <col min="14083" max="14083" width="24.453125" style="1" customWidth="1"/>
    <col min="14084" max="14084" width="16.1796875" style="1" customWidth="1"/>
    <col min="14085" max="14085" width="16.26953125" style="1" customWidth="1"/>
    <col min="14086" max="14086" width="17" style="1" bestFit="1" customWidth="1"/>
    <col min="14087" max="14087" width="22.453125" style="1" customWidth="1"/>
    <col min="14088" max="14088" width="19.26953125" style="1" customWidth="1"/>
    <col min="14089" max="14089" width="26.1796875" style="1" bestFit="1" customWidth="1"/>
    <col min="14090" max="14090" width="20.7265625" style="1" customWidth="1"/>
    <col min="14091" max="14091" width="25.81640625" style="1" customWidth="1"/>
    <col min="14092" max="14092" width="17" style="1" customWidth="1"/>
    <col min="14093" max="14093" width="23.81640625" style="1" customWidth="1"/>
    <col min="14094" max="14094" width="21.7265625" style="1" customWidth="1"/>
    <col min="14095" max="14095" width="16.453125" style="1" bestFit="1" customWidth="1"/>
    <col min="14096" max="14096" width="18.7265625" style="1" bestFit="1" customWidth="1"/>
    <col min="14097" max="14097" width="17.7265625" style="1" customWidth="1"/>
    <col min="14098" max="14098" width="17.1796875" style="1" customWidth="1"/>
    <col min="14099" max="14099" width="14.81640625" style="1" customWidth="1"/>
    <col min="14100" max="14100" width="14.453125" style="1" customWidth="1"/>
    <col min="14101" max="14101" width="17.1796875" style="1" customWidth="1"/>
    <col min="14102" max="14102" width="17.7265625" style="1" customWidth="1"/>
    <col min="14103" max="14103" width="17.1796875" style="1" customWidth="1"/>
    <col min="14104" max="14337" width="9.1796875" style="1"/>
    <col min="14338" max="14338" width="26.453125" style="1" customWidth="1"/>
    <col min="14339" max="14339" width="24.453125" style="1" customWidth="1"/>
    <col min="14340" max="14340" width="16.1796875" style="1" customWidth="1"/>
    <col min="14341" max="14341" width="16.26953125" style="1" customWidth="1"/>
    <col min="14342" max="14342" width="17" style="1" bestFit="1" customWidth="1"/>
    <col min="14343" max="14343" width="22.453125" style="1" customWidth="1"/>
    <col min="14344" max="14344" width="19.26953125" style="1" customWidth="1"/>
    <col min="14345" max="14345" width="26.1796875" style="1" bestFit="1" customWidth="1"/>
    <col min="14346" max="14346" width="20.7265625" style="1" customWidth="1"/>
    <col min="14347" max="14347" width="25.81640625" style="1" customWidth="1"/>
    <col min="14348" max="14348" width="17" style="1" customWidth="1"/>
    <col min="14349" max="14349" width="23.81640625" style="1" customWidth="1"/>
    <col min="14350" max="14350" width="21.7265625" style="1" customWidth="1"/>
    <col min="14351" max="14351" width="16.453125" style="1" bestFit="1" customWidth="1"/>
    <col min="14352" max="14352" width="18.7265625" style="1" bestFit="1" customWidth="1"/>
    <col min="14353" max="14353" width="17.7265625" style="1" customWidth="1"/>
    <col min="14354" max="14354" width="17.1796875" style="1" customWidth="1"/>
    <col min="14355" max="14355" width="14.81640625" style="1" customWidth="1"/>
    <col min="14356" max="14356" width="14.453125" style="1" customWidth="1"/>
    <col min="14357" max="14357" width="17.1796875" style="1" customWidth="1"/>
    <col min="14358" max="14358" width="17.7265625" style="1" customWidth="1"/>
    <col min="14359" max="14359" width="17.1796875" style="1" customWidth="1"/>
    <col min="14360" max="14593" width="9.1796875" style="1"/>
    <col min="14594" max="14594" width="26.453125" style="1" customWidth="1"/>
    <col min="14595" max="14595" width="24.453125" style="1" customWidth="1"/>
    <col min="14596" max="14596" width="16.1796875" style="1" customWidth="1"/>
    <col min="14597" max="14597" width="16.26953125" style="1" customWidth="1"/>
    <col min="14598" max="14598" width="17" style="1" bestFit="1" customWidth="1"/>
    <col min="14599" max="14599" width="22.453125" style="1" customWidth="1"/>
    <col min="14600" max="14600" width="19.26953125" style="1" customWidth="1"/>
    <col min="14601" max="14601" width="26.1796875" style="1" bestFit="1" customWidth="1"/>
    <col min="14602" max="14602" width="20.7265625" style="1" customWidth="1"/>
    <col min="14603" max="14603" width="25.81640625" style="1" customWidth="1"/>
    <col min="14604" max="14604" width="17" style="1" customWidth="1"/>
    <col min="14605" max="14605" width="23.81640625" style="1" customWidth="1"/>
    <col min="14606" max="14606" width="21.7265625" style="1" customWidth="1"/>
    <col min="14607" max="14607" width="16.453125" style="1" bestFit="1" customWidth="1"/>
    <col min="14608" max="14608" width="18.7265625" style="1" bestFit="1" customWidth="1"/>
    <col min="14609" max="14609" width="17.7265625" style="1" customWidth="1"/>
    <col min="14610" max="14610" width="17.1796875" style="1" customWidth="1"/>
    <col min="14611" max="14611" width="14.81640625" style="1" customWidth="1"/>
    <col min="14612" max="14612" width="14.453125" style="1" customWidth="1"/>
    <col min="14613" max="14613" width="17.1796875" style="1" customWidth="1"/>
    <col min="14614" max="14614" width="17.7265625" style="1" customWidth="1"/>
    <col min="14615" max="14615" width="17.1796875" style="1" customWidth="1"/>
    <col min="14616" max="14849" width="9.1796875" style="1"/>
    <col min="14850" max="14850" width="26.453125" style="1" customWidth="1"/>
    <col min="14851" max="14851" width="24.453125" style="1" customWidth="1"/>
    <col min="14852" max="14852" width="16.1796875" style="1" customWidth="1"/>
    <col min="14853" max="14853" width="16.26953125" style="1" customWidth="1"/>
    <col min="14854" max="14854" width="17" style="1" bestFit="1" customWidth="1"/>
    <col min="14855" max="14855" width="22.453125" style="1" customWidth="1"/>
    <col min="14856" max="14856" width="19.26953125" style="1" customWidth="1"/>
    <col min="14857" max="14857" width="26.1796875" style="1" bestFit="1" customWidth="1"/>
    <col min="14858" max="14858" width="20.7265625" style="1" customWidth="1"/>
    <col min="14859" max="14859" width="25.81640625" style="1" customWidth="1"/>
    <col min="14860" max="14860" width="17" style="1" customWidth="1"/>
    <col min="14861" max="14861" width="23.81640625" style="1" customWidth="1"/>
    <col min="14862" max="14862" width="21.7265625" style="1" customWidth="1"/>
    <col min="14863" max="14863" width="16.453125" style="1" bestFit="1" customWidth="1"/>
    <col min="14864" max="14864" width="18.7265625" style="1" bestFit="1" customWidth="1"/>
    <col min="14865" max="14865" width="17.7265625" style="1" customWidth="1"/>
    <col min="14866" max="14866" width="17.1796875" style="1" customWidth="1"/>
    <col min="14867" max="14867" width="14.81640625" style="1" customWidth="1"/>
    <col min="14868" max="14868" width="14.453125" style="1" customWidth="1"/>
    <col min="14869" max="14869" width="17.1796875" style="1" customWidth="1"/>
    <col min="14870" max="14870" width="17.7265625" style="1" customWidth="1"/>
    <col min="14871" max="14871" width="17.1796875" style="1" customWidth="1"/>
    <col min="14872" max="15105" width="9.1796875" style="1"/>
    <col min="15106" max="15106" width="26.453125" style="1" customWidth="1"/>
    <col min="15107" max="15107" width="24.453125" style="1" customWidth="1"/>
    <col min="15108" max="15108" width="16.1796875" style="1" customWidth="1"/>
    <col min="15109" max="15109" width="16.26953125" style="1" customWidth="1"/>
    <col min="15110" max="15110" width="17" style="1" bestFit="1" customWidth="1"/>
    <col min="15111" max="15111" width="22.453125" style="1" customWidth="1"/>
    <col min="15112" max="15112" width="19.26953125" style="1" customWidth="1"/>
    <col min="15113" max="15113" width="26.1796875" style="1" bestFit="1" customWidth="1"/>
    <col min="15114" max="15114" width="20.7265625" style="1" customWidth="1"/>
    <col min="15115" max="15115" width="25.81640625" style="1" customWidth="1"/>
    <col min="15116" max="15116" width="17" style="1" customWidth="1"/>
    <col min="15117" max="15117" width="23.81640625" style="1" customWidth="1"/>
    <col min="15118" max="15118" width="21.7265625" style="1" customWidth="1"/>
    <col min="15119" max="15119" width="16.453125" style="1" bestFit="1" customWidth="1"/>
    <col min="15120" max="15120" width="18.7265625" style="1" bestFit="1" customWidth="1"/>
    <col min="15121" max="15121" width="17.7265625" style="1" customWidth="1"/>
    <col min="15122" max="15122" width="17.1796875" style="1" customWidth="1"/>
    <col min="15123" max="15123" width="14.81640625" style="1" customWidth="1"/>
    <col min="15124" max="15124" width="14.453125" style="1" customWidth="1"/>
    <col min="15125" max="15125" width="17.1796875" style="1" customWidth="1"/>
    <col min="15126" max="15126" width="17.7265625" style="1" customWidth="1"/>
    <col min="15127" max="15127" width="17.1796875" style="1" customWidth="1"/>
    <col min="15128" max="15361" width="9.1796875" style="1"/>
    <col min="15362" max="15362" width="26.453125" style="1" customWidth="1"/>
    <col min="15363" max="15363" width="24.453125" style="1" customWidth="1"/>
    <col min="15364" max="15364" width="16.1796875" style="1" customWidth="1"/>
    <col min="15365" max="15365" width="16.26953125" style="1" customWidth="1"/>
    <col min="15366" max="15366" width="17" style="1" bestFit="1" customWidth="1"/>
    <col min="15367" max="15367" width="22.453125" style="1" customWidth="1"/>
    <col min="15368" max="15368" width="19.26953125" style="1" customWidth="1"/>
    <col min="15369" max="15369" width="26.1796875" style="1" bestFit="1" customWidth="1"/>
    <col min="15370" max="15370" width="20.7265625" style="1" customWidth="1"/>
    <col min="15371" max="15371" width="25.81640625" style="1" customWidth="1"/>
    <col min="15372" max="15372" width="17" style="1" customWidth="1"/>
    <col min="15373" max="15373" width="23.81640625" style="1" customWidth="1"/>
    <col min="15374" max="15374" width="21.7265625" style="1" customWidth="1"/>
    <col min="15375" max="15375" width="16.453125" style="1" bestFit="1" customWidth="1"/>
    <col min="15376" max="15376" width="18.7265625" style="1" bestFit="1" customWidth="1"/>
    <col min="15377" max="15377" width="17.7265625" style="1" customWidth="1"/>
    <col min="15378" max="15378" width="17.1796875" style="1" customWidth="1"/>
    <col min="15379" max="15379" width="14.81640625" style="1" customWidth="1"/>
    <col min="15380" max="15380" width="14.453125" style="1" customWidth="1"/>
    <col min="15381" max="15381" width="17.1796875" style="1" customWidth="1"/>
    <col min="15382" max="15382" width="17.7265625" style="1" customWidth="1"/>
    <col min="15383" max="15383" width="17.1796875" style="1" customWidth="1"/>
    <col min="15384" max="15617" width="9.1796875" style="1"/>
    <col min="15618" max="15618" width="26.453125" style="1" customWidth="1"/>
    <col min="15619" max="15619" width="24.453125" style="1" customWidth="1"/>
    <col min="15620" max="15620" width="16.1796875" style="1" customWidth="1"/>
    <col min="15621" max="15621" width="16.26953125" style="1" customWidth="1"/>
    <col min="15622" max="15622" width="17" style="1" bestFit="1" customWidth="1"/>
    <col min="15623" max="15623" width="22.453125" style="1" customWidth="1"/>
    <col min="15624" max="15624" width="19.26953125" style="1" customWidth="1"/>
    <col min="15625" max="15625" width="26.1796875" style="1" bestFit="1" customWidth="1"/>
    <col min="15626" max="15626" width="20.7265625" style="1" customWidth="1"/>
    <col min="15627" max="15627" width="25.81640625" style="1" customWidth="1"/>
    <col min="15628" max="15628" width="17" style="1" customWidth="1"/>
    <col min="15629" max="15629" width="23.81640625" style="1" customWidth="1"/>
    <col min="15630" max="15630" width="21.7265625" style="1" customWidth="1"/>
    <col min="15631" max="15631" width="16.453125" style="1" bestFit="1" customWidth="1"/>
    <col min="15632" max="15632" width="18.7265625" style="1" bestFit="1" customWidth="1"/>
    <col min="15633" max="15633" width="17.7265625" style="1" customWidth="1"/>
    <col min="15634" max="15634" width="17.1796875" style="1" customWidth="1"/>
    <col min="15635" max="15635" width="14.81640625" style="1" customWidth="1"/>
    <col min="15636" max="15636" width="14.453125" style="1" customWidth="1"/>
    <col min="15637" max="15637" width="17.1796875" style="1" customWidth="1"/>
    <col min="15638" max="15638" width="17.7265625" style="1" customWidth="1"/>
    <col min="15639" max="15639" width="17.1796875" style="1" customWidth="1"/>
    <col min="15640" max="15873" width="9.1796875" style="1"/>
    <col min="15874" max="15874" width="26.453125" style="1" customWidth="1"/>
    <col min="15875" max="15875" width="24.453125" style="1" customWidth="1"/>
    <col min="15876" max="15876" width="16.1796875" style="1" customWidth="1"/>
    <col min="15877" max="15877" width="16.26953125" style="1" customWidth="1"/>
    <col min="15878" max="15878" width="17" style="1" bestFit="1" customWidth="1"/>
    <col min="15879" max="15879" width="22.453125" style="1" customWidth="1"/>
    <col min="15880" max="15880" width="19.26953125" style="1" customWidth="1"/>
    <col min="15881" max="15881" width="26.1796875" style="1" bestFit="1" customWidth="1"/>
    <col min="15882" max="15882" width="20.7265625" style="1" customWidth="1"/>
    <col min="15883" max="15883" width="25.81640625" style="1" customWidth="1"/>
    <col min="15884" max="15884" width="17" style="1" customWidth="1"/>
    <col min="15885" max="15885" width="23.81640625" style="1" customWidth="1"/>
    <col min="15886" max="15886" width="21.7265625" style="1" customWidth="1"/>
    <col min="15887" max="15887" width="16.453125" style="1" bestFit="1" customWidth="1"/>
    <col min="15888" max="15888" width="18.7265625" style="1" bestFit="1" customWidth="1"/>
    <col min="15889" max="15889" width="17.7265625" style="1" customWidth="1"/>
    <col min="15890" max="15890" width="17.1796875" style="1" customWidth="1"/>
    <col min="15891" max="15891" width="14.81640625" style="1" customWidth="1"/>
    <col min="15892" max="15892" width="14.453125" style="1" customWidth="1"/>
    <col min="15893" max="15893" width="17.1796875" style="1" customWidth="1"/>
    <col min="15894" max="15894" width="17.7265625" style="1" customWidth="1"/>
    <col min="15895" max="15895" width="17.1796875" style="1" customWidth="1"/>
    <col min="15896" max="16129" width="9.1796875" style="1"/>
    <col min="16130" max="16130" width="26.453125" style="1" customWidth="1"/>
    <col min="16131" max="16131" width="24.453125" style="1" customWidth="1"/>
    <col min="16132" max="16132" width="16.1796875" style="1" customWidth="1"/>
    <col min="16133" max="16133" width="16.26953125" style="1" customWidth="1"/>
    <col min="16134" max="16134" width="17" style="1" bestFit="1" customWidth="1"/>
    <col min="16135" max="16135" width="22.453125" style="1" customWidth="1"/>
    <col min="16136" max="16136" width="19.26953125" style="1" customWidth="1"/>
    <col min="16137" max="16137" width="26.1796875" style="1" bestFit="1" customWidth="1"/>
    <col min="16138" max="16138" width="20.7265625" style="1" customWidth="1"/>
    <col min="16139" max="16139" width="25.81640625" style="1" customWidth="1"/>
    <col min="16140" max="16140" width="17" style="1" customWidth="1"/>
    <col min="16141" max="16141" width="23.81640625" style="1" customWidth="1"/>
    <col min="16142" max="16142" width="21.7265625" style="1" customWidth="1"/>
    <col min="16143" max="16143" width="16.453125" style="1" bestFit="1" customWidth="1"/>
    <col min="16144" max="16144" width="18.7265625" style="1" bestFit="1" customWidth="1"/>
    <col min="16145" max="16145" width="17.7265625" style="1" customWidth="1"/>
    <col min="16146" max="16146" width="17.1796875" style="1" customWidth="1"/>
    <col min="16147" max="16147" width="14.81640625" style="1" customWidth="1"/>
    <col min="16148" max="16148" width="14.453125" style="1" customWidth="1"/>
    <col min="16149" max="16149" width="17.1796875" style="1" customWidth="1"/>
    <col min="16150" max="16150" width="17.7265625" style="1" customWidth="1"/>
    <col min="16151" max="16151" width="17.1796875" style="1" customWidth="1"/>
    <col min="16152" max="16384" width="9.1796875" style="1"/>
  </cols>
  <sheetData>
    <row r="1" spans="1:23" ht="15.5" x14ac:dyDescent="0.35">
      <c r="A1" s="16" t="s">
        <v>411</v>
      </c>
      <c r="B1" s="17"/>
      <c r="C1" s="17" t="s">
        <v>412</v>
      </c>
      <c r="D1" s="17"/>
      <c r="E1" s="17"/>
      <c r="F1" s="17"/>
      <c r="G1" s="28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x14ac:dyDescent="0.25">
      <c r="A3" s="17"/>
      <c r="B3" s="17"/>
      <c r="C3" s="17" t="s">
        <v>148</v>
      </c>
      <c r="D3" s="17"/>
      <c r="E3" s="17"/>
      <c r="F3" s="17"/>
      <c r="G3" s="17" t="s">
        <v>4</v>
      </c>
      <c r="H3" s="17"/>
      <c r="I3" s="17"/>
      <c r="J3" s="17"/>
      <c r="K3" s="17"/>
      <c r="L3" s="17"/>
      <c r="M3" s="17"/>
      <c r="N3" s="17"/>
      <c r="O3" s="17"/>
      <c r="P3" s="17"/>
      <c r="Q3" s="17" t="s">
        <v>149</v>
      </c>
      <c r="R3" s="17"/>
      <c r="S3" s="17" t="s">
        <v>150</v>
      </c>
      <c r="T3" s="17"/>
      <c r="U3" s="17"/>
      <c r="V3" s="17"/>
      <c r="W3" s="17"/>
    </row>
    <row r="4" spans="1:23" ht="51.75" customHeight="1" x14ac:dyDescent="0.25">
      <c r="A4" s="17"/>
      <c r="B4" s="17"/>
      <c r="C4" s="81">
        <v>2020</v>
      </c>
      <c r="D4" s="82" t="s">
        <v>151</v>
      </c>
      <c r="E4" s="18" t="s">
        <v>152</v>
      </c>
      <c r="F4" s="18" t="s">
        <v>147</v>
      </c>
      <c r="G4" s="83">
        <v>2020</v>
      </c>
      <c r="H4" s="86">
        <v>2020</v>
      </c>
      <c r="I4" s="89">
        <v>2020</v>
      </c>
      <c r="J4" s="92">
        <v>2020</v>
      </c>
      <c r="K4" s="95">
        <v>2020</v>
      </c>
      <c r="L4" s="98">
        <v>2020</v>
      </c>
      <c r="M4" s="101">
        <v>2020</v>
      </c>
      <c r="N4" s="104">
        <v>2020</v>
      </c>
      <c r="O4" s="18" t="s">
        <v>147</v>
      </c>
      <c r="P4" s="17" t="s">
        <v>153</v>
      </c>
      <c r="Q4" s="18" t="s">
        <v>154</v>
      </c>
      <c r="R4" s="18" t="s">
        <v>155</v>
      </c>
      <c r="S4" s="18" t="s">
        <v>156</v>
      </c>
      <c r="T4" s="19" t="s">
        <v>157</v>
      </c>
      <c r="U4" s="18" t="s">
        <v>158</v>
      </c>
      <c r="V4" s="19" t="s">
        <v>159</v>
      </c>
      <c r="W4" s="18" t="s">
        <v>160</v>
      </c>
    </row>
    <row r="5" spans="1:23" x14ac:dyDescent="0.25">
      <c r="A5" s="17"/>
      <c r="B5" s="17" t="s">
        <v>5</v>
      </c>
      <c r="C5" s="17" t="s">
        <v>7</v>
      </c>
      <c r="D5" s="17" t="s">
        <v>7</v>
      </c>
      <c r="E5" s="17" t="s">
        <v>7</v>
      </c>
      <c r="F5" s="17"/>
      <c r="G5" s="20">
        <v>1130</v>
      </c>
      <c r="H5" s="20">
        <v>2211</v>
      </c>
      <c r="I5" s="20">
        <v>2560</v>
      </c>
      <c r="J5" s="20">
        <v>2610</v>
      </c>
      <c r="K5" s="20">
        <v>2620</v>
      </c>
      <c r="L5" s="20" t="s">
        <v>425</v>
      </c>
      <c r="M5" s="20" t="s">
        <v>426</v>
      </c>
      <c r="N5" s="20">
        <v>1120</v>
      </c>
      <c r="O5" s="17"/>
      <c r="P5" s="17"/>
      <c r="Q5" s="17"/>
      <c r="R5" s="17"/>
      <c r="S5" s="17"/>
      <c r="T5" s="17"/>
      <c r="U5" s="17"/>
      <c r="V5" s="17"/>
      <c r="W5" s="17"/>
    </row>
    <row r="6" spans="1:23" x14ac:dyDescent="0.25">
      <c r="A6" s="17"/>
      <c r="B6" s="17" t="s">
        <v>6</v>
      </c>
      <c r="C6" s="17" t="s">
        <v>424</v>
      </c>
      <c r="D6" s="17" t="s">
        <v>424</v>
      </c>
      <c r="E6" s="17" t="s">
        <v>161</v>
      </c>
      <c r="F6" s="17"/>
      <c r="G6" s="17" t="s">
        <v>424</v>
      </c>
      <c r="H6" s="17" t="s">
        <v>424</v>
      </c>
      <c r="I6" s="17" t="s">
        <v>424</v>
      </c>
      <c r="J6" s="17" t="s">
        <v>424</v>
      </c>
      <c r="K6" s="17" t="s">
        <v>424</v>
      </c>
      <c r="L6" s="17" t="s">
        <v>424</v>
      </c>
      <c r="M6" s="17" t="s">
        <v>424</v>
      </c>
      <c r="N6" s="17" t="s">
        <v>429</v>
      </c>
      <c r="O6" s="17"/>
      <c r="P6" s="17"/>
      <c r="Q6" s="17"/>
      <c r="R6" s="17"/>
      <c r="S6" s="17"/>
      <c r="T6" s="17"/>
      <c r="U6" s="17"/>
      <c r="V6" s="17"/>
      <c r="W6" s="17"/>
    </row>
    <row r="7" spans="1:23" ht="25.5" customHeight="1" x14ac:dyDescent="0.25">
      <c r="A7" s="17"/>
      <c r="B7" s="21" t="s">
        <v>8</v>
      </c>
      <c r="C7" s="21" t="s">
        <v>162</v>
      </c>
      <c r="D7" s="21" t="s">
        <v>163</v>
      </c>
      <c r="E7" s="22" t="s">
        <v>9</v>
      </c>
      <c r="F7" s="17"/>
      <c r="G7" s="22" t="s">
        <v>9</v>
      </c>
      <c r="H7" s="22" t="s">
        <v>9</v>
      </c>
      <c r="I7" s="22" t="s">
        <v>9</v>
      </c>
      <c r="J7" s="22" t="s">
        <v>9</v>
      </c>
      <c r="K7" s="22" t="s">
        <v>9</v>
      </c>
      <c r="L7" s="22" t="s">
        <v>9</v>
      </c>
      <c r="M7" s="22" t="s">
        <v>9</v>
      </c>
      <c r="N7" s="22" t="s">
        <v>9</v>
      </c>
      <c r="O7" s="17"/>
      <c r="P7" s="17"/>
      <c r="Q7" s="17"/>
      <c r="R7" s="17"/>
      <c r="S7" s="17"/>
      <c r="T7" s="17"/>
      <c r="U7" s="17"/>
      <c r="V7" s="17"/>
      <c r="W7" s="17"/>
    </row>
    <row r="8" spans="1:23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3" x14ac:dyDescent="0.25">
      <c r="A10" s="23">
        <v>130</v>
      </c>
      <c r="B10" s="24" t="s">
        <v>10</v>
      </c>
      <c r="C10" s="28">
        <f>IF(ISNA(VLOOKUP($A10,'Part 1'!$A$6:$B$153,2,FALSE)),0,VLOOKUP($A10,'Part 1'!$A$6:$B$153,2,FALSE))</f>
        <v>38741019.859999999</v>
      </c>
      <c r="D10" s="28">
        <f>IF(ISNA(VLOOKUP($A10,'Part 1'!$D$6:$E$153,2,FALSE)),0,VLOOKUP($A10,'Part 1'!$D$6:$E$153,2,FALSE))</f>
        <v>654765.48</v>
      </c>
      <c r="E10" s="28">
        <f>IF(ISNA(VLOOKUP($A10,'Part 1'!$G$7:$H$151,2,FALSE)),0,VLOOKUP($A10,'Part 1'!$G$7:$H$151,2,FALSE))</f>
        <v>0</v>
      </c>
      <c r="F10" s="25">
        <f>+C10-D10-E10</f>
        <v>38086254.380000003</v>
      </c>
      <c r="G10" s="26">
        <f>+'part 2 totals'!C12-'part 2 totals'!D12</f>
        <v>3138918.12</v>
      </c>
      <c r="H10" s="26">
        <f>+'part 2 totals'!E12-'part 2 totals'!F12</f>
        <v>2179017.8000000003</v>
      </c>
      <c r="I10" s="26">
        <f>+'part 2 totals'!G12-'part 2 totals'!H12</f>
        <v>0</v>
      </c>
      <c r="J10" s="26">
        <f>+'part 2 totals'!I12-'part 2 totals'!J12</f>
        <v>904895.02</v>
      </c>
      <c r="K10" s="26">
        <f>+'part 2 totals'!K12-'part 2 totals'!L12</f>
        <v>57621.25</v>
      </c>
      <c r="L10" s="26">
        <f>+'part 2 totals'!M12-'part 2 totals'!N12</f>
        <v>0</v>
      </c>
      <c r="M10" s="26">
        <f>+'part 2 totals'!O12-'part 2 totals'!P12</f>
        <v>0</v>
      </c>
      <c r="N10" s="26">
        <f>+'part 2 totals'!Q12-'part 2 totals'!R12+'part 2 totals'!S12-'part 2 totals'!T12</f>
        <v>52461.47</v>
      </c>
      <c r="O10" s="26">
        <f>SUM(G10:N10)</f>
        <v>6332913.6599999992</v>
      </c>
      <c r="P10" s="26">
        <f>+F10-O10</f>
        <v>31753340.720000003</v>
      </c>
      <c r="Q10" s="108">
        <f>IF(ISNA(VLOOKUP($A10,'M1NM ELEM SEC CC20'!$A$2:$E$155,5,FALSE)),0,VLOOKUP($A10,'M1NM ELEM SEC CC20'!$A$2:$E$155,5,FALSE))</f>
        <v>2855</v>
      </c>
      <c r="R10" s="26">
        <f>SUM(P10/Q10)</f>
        <v>11122.010760070054</v>
      </c>
      <c r="S10" s="61">
        <f>IF(ISNA(VLOOKUP($A10,'Elem Second Child Count 20'!$A$2:$E$156,5,FALSE)),0,VLOOKUP($A10,'Elem Second Child Count 20'!$A$2:$E$156,5,FALSE))</f>
        <v>465</v>
      </c>
      <c r="T10" s="17"/>
      <c r="U10" s="26">
        <f>SUM(R10*S10)</f>
        <v>5171735.0034325747</v>
      </c>
      <c r="V10" s="26">
        <f>SUM(M10+N10+P10)</f>
        <v>31805802.190000001</v>
      </c>
      <c r="W10" s="17"/>
    </row>
    <row r="11" spans="1:23" x14ac:dyDescent="0.25">
      <c r="A11" s="23" t="s">
        <v>164</v>
      </c>
      <c r="B11" s="24"/>
      <c r="C11" s="25"/>
      <c r="D11" s="25"/>
      <c r="E11" s="25"/>
      <c r="F11" s="25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110">
        <f>IF(ISNA(VLOOKUP($A10,'M1NM ELEM SEC CC20'!$A$2:$E$155,3,FALSE)),0,VLOOKUP($A10,'M1NM ELEM SEC CC20'!$A$2:$E$155,3,FALSE))</f>
        <v>1520</v>
      </c>
      <c r="R11" s="17"/>
      <c r="S11" s="115">
        <f>IF(ISNA(VLOOKUP($A10,'Elem Second Child Count 20'!$A$2:$E$156,3,FALSE)),0,VLOOKUP($A10,'Elem Second Child Count 20'!$A$2:$E$156,3,FALSE))</f>
        <v>294</v>
      </c>
      <c r="T11" s="27">
        <f>SUM(S11/S10)</f>
        <v>0.63225806451612898</v>
      </c>
      <c r="U11" s="26">
        <f>SUM(S11*R10)</f>
        <v>3269871.163460596</v>
      </c>
      <c r="V11" s="26">
        <f>SUM(T11*V10)</f>
        <v>20109474.933032256</v>
      </c>
      <c r="W11" s="17" t="str">
        <f>IF(V11&gt;U11,"MET","NOT MET")</f>
        <v>MET</v>
      </c>
    </row>
    <row r="12" spans="1:23" x14ac:dyDescent="0.25">
      <c r="A12" s="23" t="s">
        <v>165</v>
      </c>
      <c r="B12" s="24"/>
      <c r="C12" s="25"/>
      <c r="D12" s="25"/>
      <c r="E12" s="25"/>
      <c r="F12" s="25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112">
        <f>IF(ISNA(VLOOKUP($A10,'M1NM ELEM SEC CC20'!$A$2:$E$155,4,FALSE)),0,VLOOKUP($A10,'M1NM ELEM SEC CC20'!$A$2:$E$155,4,FALSE))</f>
        <v>1335</v>
      </c>
      <c r="R12" s="17"/>
      <c r="S12" s="117">
        <f>IF(ISNA(VLOOKUP($A10,'Elem Second Child Count 20'!$A$2:$E$156,4,FALSE)),0,VLOOKUP($A10,'Elem Second Child Count 20'!$A$2:$E$156,4,FALSE))</f>
        <v>171</v>
      </c>
      <c r="T12" s="27">
        <f>SUM(S12/S10)</f>
        <v>0.36774193548387096</v>
      </c>
      <c r="U12" s="26">
        <f>SUM(R10*S12)</f>
        <v>1901863.8399719791</v>
      </c>
      <c r="V12" s="26">
        <f>SUM(T12*V10)</f>
        <v>11696327.256967742</v>
      </c>
      <c r="W12" s="17" t="str">
        <f>IF(V12&gt;U12,"MET", "NOT MET")</f>
        <v>MET</v>
      </c>
    </row>
    <row r="13" spans="1:23" x14ac:dyDescent="0.25">
      <c r="A13" s="23">
        <v>200</v>
      </c>
      <c r="B13" s="24" t="s">
        <v>11</v>
      </c>
      <c r="C13" s="28">
        <f>IF(ISNA(VLOOKUP($A13,'Part 1'!$A$7:$B$153,2,FALSE)),0,VLOOKUP($A13,'Part 1'!$A$7:$B$153,2,FALSE))</f>
        <v>30410198.030000001</v>
      </c>
      <c r="D13" s="28">
        <f>IF(ISNA(VLOOKUP($A13,'Part 1'!$D$7:$E$153,2,FALSE)),0,VLOOKUP($A13,'Part 1'!$D$7:$E$153,2,FALSE))</f>
        <v>1012806.82</v>
      </c>
      <c r="E13" s="28">
        <f>IF(ISNA(VLOOKUP($A13,'Part 1'!$G$7:$H$150,2,FALSE)),0,VLOOKUP($A13,'Part 1'!$G$7:$H$150,2,FALSE))</f>
        <v>0</v>
      </c>
      <c r="F13" s="25">
        <f>+C13-D13-E13</f>
        <v>29397391.210000001</v>
      </c>
      <c r="G13" s="26">
        <f>+'part 2 totals'!C13-'part 2 totals'!D13</f>
        <v>2593364.54</v>
      </c>
      <c r="H13" s="26">
        <f>+'part 2 totals'!E13-'part 2 totals'!F13</f>
        <v>887445.30999999994</v>
      </c>
      <c r="I13" s="26">
        <f>+'part 2 totals'!G13-'part 2 totals'!H13</f>
        <v>0</v>
      </c>
      <c r="J13" s="26">
        <f>+'part 2 totals'!I13-'part 2 totals'!J13</f>
        <v>738798.5</v>
      </c>
      <c r="K13" s="26">
        <f>+'part 2 totals'!K13-'part 2 totals'!L13</f>
        <v>23454.030000000002</v>
      </c>
      <c r="L13" s="26">
        <f>+'part 2 totals'!M13-'part 2 totals'!N13</f>
        <v>0</v>
      </c>
      <c r="M13" s="26">
        <f>+'part 2 totals'!O13-'part 2 totals'!P13</f>
        <v>0</v>
      </c>
      <c r="N13" s="26">
        <f>+'part 2 totals'!Q13-'part 2 totals'!R13+'part 2 totals'!S13-'part 2 totals'!T13</f>
        <v>0</v>
      </c>
      <c r="O13" s="26">
        <f>SUM(G13:N13)</f>
        <v>4243062.38</v>
      </c>
      <c r="P13" s="26">
        <f>+F13-O13</f>
        <v>25154328.830000002</v>
      </c>
      <c r="Q13" s="17">
        <f>IF(ISNA(VLOOKUP($A$13,'M1NM ELEM SEC CC20'!$A$2:$E$155,5,FALSE)),0,VLOOKUP($A$13,'M1NM ELEM SEC CC20'!$A$2:$E$155,5,FALSE))</f>
        <v>3019</v>
      </c>
      <c r="R13" s="26">
        <f>SUM(P13/Q13)</f>
        <v>8332.0068996356422</v>
      </c>
      <c r="S13" s="17">
        <f>IF(ISNA(VLOOKUP($A13,'Elem Second Child Count 20'!$A$2:$E$156,5,FALSE)),0,VLOOKUP($A13,'Elem Second Child Count 20'!$A$2:$E$156,5,FALSE))</f>
        <v>516</v>
      </c>
      <c r="T13" s="17"/>
      <c r="U13" s="26">
        <f>SUM(R13*S13)</f>
        <v>4299315.560211991</v>
      </c>
      <c r="V13" s="26">
        <f>SUM(M13+N13+P13)</f>
        <v>25154328.830000002</v>
      </c>
      <c r="W13" s="17"/>
    </row>
    <row r="14" spans="1:23" x14ac:dyDescent="0.25">
      <c r="A14" s="23" t="s">
        <v>164</v>
      </c>
      <c r="B14" s="24"/>
      <c r="C14" s="25"/>
      <c r="D14" s="25"/>
      <c r="E14" s="25"/>
      <c r="F14" s="25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32">
        <f>IF(ISNA(VLOOKUP($A$13,'M1NM ELEM SEC CC20'!$A$2:$E$155,3,FALSE)),0,VLOOKUP($A$13,'M1NM ELEM SEC CC20'!$A$2:$E$155,3,FALSE))</f>
        <v>1586</v>
      </c>
      <c r="R14" s="17"/>
      <c r="S14" s="17">
        <f>IF(ISNA(VLOOKUP($A13,'Elem Second Child Count 20'!$A$2:$E$156,3,FALSE)),0,VLOOKUP($A13,'Elem Second Child Count 20'!$A$2:$E$156,3,FALSE))</f>
        <v>332</v>
      </c>
      <c r="T14" s="27">
        <f>SUM(S14/S13)</f>
        <v>0.64341085271317833</v>
      </c>
      <c r="U14" s="26">
        <f>SUM(S14*R13)</f>
        <v>2766226.2906790334</v>
      </c>
      <c r="V14" s="26">
        <f>SUM(T14*V13)</f>
        <v>16184568.161937987</v>
      </c>
      <c r="W14" s="17" t="str">
        <f>IF(V14&gt;U14,"MET","NOT MET")</f>
        <v>MET</v>
      </c>
    </row>
    <row r="15" spans="1:23" x14ac:dyDescent="0.25">
      <c r="A15" s="23" t="s">
        <v>165</v>
      </c>
      <c r="B15" s="24"/>
      <c r="C15" s="25"/>
      <c r="D15" s="25"/>
      <c r="E15" s="25"/>
      <c r="F15" s="25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32">
        <f>IF(ISNA(VLOOKUP($A$13,'M1NM ELEM SEC CC20'!$A$2:$E$155,4,FALSE)),0,VLOOKUP($A$13,'M1NM ELEM SEC CC20'!$A$2:$E$155,4,FALSE))</f>
        <v>1433</v>
      </c>
      <c r="R15" s="17"/>
      <c r="S15" s="17">
        <f>IF(ISNA(VLOOKUP($A13,'Elem Second Child Count 20'!$A$2:$E$156,4,FALSE)),0,VLOOKUP($A13,'Elem Second Child Count 20'!$A$2:$E$156,4,FALSE))</f>
        <v>184</v>
      </c>
      <c r="T15" s="27">
        <f>SUM(S15/S13)</f>
        <v>0.35658914728682173</v>
      </c>
      <c r="U15" s="26">
        <f>SUM(R13*S15)</f>
        <v>1533089.269532958</v>
      </c>
      <c r="V15" s="26">
        <f>SUM(T15*V13)</f>
        <v>8969760.6680620164</v>
      </c>
      <c r="W15" s="17" t="str">
        <f>IF(V15&gt;U15,"MET", "NOT MET")</f>
        <v>MET</v>
      </c>
    </row>
    <row r="16" spans="1:23" x14ac:dyDescent="0.25">
      <c r="A16" s="23">
        <v>220</v>
      </c>
      <c r="B16" s="24" t="s">
        <v>12</v>
      </c>
      <c r="C16" s="28">
        <f>IF(ISNA(VLOOKUP($A16,'Part 1'!$A$7:$B$153,2,FALSE)),0,VLOOKUP($A16,'Part 1'!$A$7:$B$153,2,FALSE))</f>
        <v>22569581.949999999</v>
      </c>
      <c r="D16" s="28">
        <f>IF(ISNA(VLOOKUP($A16,'Part 1'!$D$7:$E$153,2,FALSE)),0,VLOOKUP($A16,'Part 1'!$D$7:$E$153,2,FALSE))</f>
        <v>323581.09999999998</v>
      </c>
      <c r="E16" s="28">
        <f>IF(ISNA(VLOOKUP($A16,'Part 1'!$G$7:$H$150,2,FALSE)),0,VLOOKUP($A16,'Part 1'!$G$7:$H$150,2,FALSE))</f>
        <v>0</v>
      </c>
      <c r="F16" s="25">
        <f>+C16-D16-E16</f>
        <v>22246000.849999998</v>
      </c>
      <c r="G16" s="26">
        <f>+'part 2 totals'!C14-'part 2 totals'!D14</f>
        <v>1937345.72</v>
      </c>
      <c r="H16" s="26">
        <f>+'part 2 totals'!E14-'part 2 totals'!F14</f>
        <v>1089787.3899999999</v>
      </c>
      <c r="I16" s="26">
        <f>+'part 2 totals'!G14-'part 2 totals'!H14</f>
        <v>15214.34</v>
      </c>
      <c r="J16" s="26">
        <f>+'part 2 totals'!I14-'part 2 totals'!J14</f>
        <v>557878.57999999996</v>
      </c>
      <c r="K16" s="26">
        <f>+'part 2 totals'!K14-'part 2 totals'!L14</f>
        <v>12247.29</v>
      </c>
      <c r="L16" s="26">
        <f>+'part 2 totals'!M14-'part 2 totals'!N14</f>
        <v>0</v>
      </c>
      <c r="M16" s="26">
        <f>+'part 2 totals'!O14-'part 2 totals'!P14</f>
        <v>3127.22</v>
      </c>
      <c r="N16" s="26">
        <f>+'part 2 totals'!Q14-'part 2 totals'!R14+'part 2 totals'!S14-'part 2 totals'!T14</f>
        <v>47160.34</v>
      </c>
      <c r="O16" s="26">
        <f>SUM(G16:N16)</f>
        <v>3662760.88</v>
      </c>
      <c r="P16" s="26">
        <f>+F16-O16</f>
        <v>18583239.969999999</v>
      </c>
      <c r="Q16" s="32">
        <f>IF(ISNA(VLOOKUP($A$16,'M1NM ELEM SEC CC20'!$A$2:$E$155,5,FALSE)),0,VLOOKUP($A$16,'M1NM ELEM SEC CC20'!$A$2:$E$155,5,FALSE))</f>
        <v>2404</v>
      </c>
      <c r="R16" s="26">
        <f>SUM(P16/Q16)</f>
        <v>7730.1330990016631</v>
      </c>
      <c r="S16" s="17">
        <f>IF(ISNA(VLOOKUP($A16,'Elem Second Child Count 20'!$A$2:$E$156,5,FALSE)),0,VLOOKUP($A16,'Elem Second Child Count 20'!$A$2:$E$156,5,FALSE))</f>
        <v>288</v>
      </c>
      <c r="T16" s="17"/>
      <c r="U16" s="26">
        <f>SUM(R16*S16)</f>
        <v>2226278.3325124788</v>
      </c>
      <c r="V16" s="26">
        <f>SUM(M16+N16+P16)</f>
        <v>18633527.529999997</v>
      </c>
      <c r="W16" s="17"/>
    </row>
    <row r="17" spans="1:23" x14ac:dyDescent="0.25">
      <c r="A17" s="23" t="s">
        <v>164</v>
      </c>
      <c r="B17" s="24"/>
      <c r="C17" s="25"/>
      <c r="D17" s="25"/>
      <c r="E17" s="25"/>
      <c r="F17" s="25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32">
        <f>IF(ISNA(VLOOKUP($A$16,'M1NM ELEM SEC CC20'!$A$2:$E$155,3,FALSE)),0,VLOOKUP($A$16,'M1NM ELEM SEC CC20'!$A$2:$E$155,3,FALSE))</f>
        <v>1404</v>
      </c>
      <c r="R17" s="17"/>
      <c r="S17" s="17">
        <f>IF(ISNA(VLOOKUP($A16,'Elem Second Child Count 20'!$A$2:$E$156,3,FALSE)),0,VLOOKUP($A16,'Elem Second Child Count 20'!$A$2:$E$156,3,FALSE))</f>
        <v>194</v>
      </c>
      <c r="T17" s="27">
        <f>SUM(S17/S16)</f>
        <v>0.67361111111111116</v>
      </c>
      <c r="U17" s="26">
        <f>SUM(S17*R16)</f>
        <v>1499645.8212063226</v>
      </c>
      <c r="V17" s="26">
        <f>SUM(T17*V16)</f>
        <v>12551751.183402777</v>
      </c>
      <c r="W17" s="17" t="str">
        <f>IF(V17&gt;U17,"MET","NOT MET")</f>
        <v>MET</v>
      </c>
    </row>
    <row r="18" spans="1:23" x14ac:dyDescent="0.25">
      <c r="A18" s="23" t="s">
        <v>165</v>
      </c>
      <c r="B18" s="24"/>
      <c r="C18" s="25"/>
      <c r="D18" s="25"/>
      <c r="E18" s="25"/>
      <c r="F18" s="25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32">
        <f>IF(ISNA(VLOOKUP($A$16,'M1NM ELEM SEC CC20'!$A$2:$E$155,4,FALSE)),0,VLOOKUP($A$16,'M1NM ELEM SEC CC20'!$A$2:$E$155,4,FALSE))</f>
        <v>1000</v>
      </c>
      <c r="R18" s="17"/>
      <c r="S18" s="17">
        <f>IF(ISNA(VLOOKUP($A16,'Elem Second Child Count 20'!$A$2:$E$156,4,FALSE)),0,VLOOKUP($A16,'Elem Second Child Count 20'!$A$2:$E$156,4,FALSE))</f>
        <v>94</v>
      </c>
      <c r="T18" s="27">
        <f>SUM(S18/S16)</f>
        <v>0.3263888888888889</v>
      </c>
      <c r="U18" s="26">
        <f>SUM(R16*S18)</f>
        <v>726632.51130615629</v>
      </c>
      <c r="V18" s="26">
        <f>SUM(T18*V16)</f>
        <v>6081776.3465972217</v>
      </c>
      <c r="W18" s="17" t="str">
        <f>IF(V18&gt;U18,"MET", "NOT MET")</f>
        <v>MET</v>
      </c>
    </row>
    <row r="19" spans="1:23" x14ac:dyDescent="0.25">
      <c r="A19" s="23">
        <v>300</v>
      </c>
      <c r="B19" s="24" t="s">
        <v>13</v>
      </c>
      <c r="C19" s="28">
        <f>IF(ISNA(VLOOKUP($A19,'Part 1'!$A$7:$B$153,2,FALSE)),0,VLOOKUP($A19,'Part 1'!$A$7:$B$153,2,FALSE))</f>
        <v>13606809.619999999</v>
      </c>
      <c r="D19" s="28">
        <f>IF(ISNA(VLOOKUP($A19,'Part 1'!$D$7:$E$153,2,FALSE)),0,VLOOKUP($A19,'Part 1'!$D$7:$E$153,2,FALSE))</f>
        <v>542093.87</v>
      </c>
      <c r="E19" s="28">
        <f>IF(ISNA(VLOOKUP($A19,'Part 1'!$G$7:$H$150,2,FALSE)),0,VLOOKUP($A19,'Part 1'!$G$7:$H$150,2,FALSE))</f>
        <v>0</v>
      </c>
      <c r="F19" s="25">
        <f>+C19-D19-E19</f>
        <v>13064715.75</v>
      </c>
      <c r="G19" s="26">
        <f>+'part 2 totals'!C15-'part 2 totals'!D15</f>
        <v>1433464.4000000001</v>
      </c>
      <c r="H19" s="26">
        <f>+'part 2 totals'!E15-'part 2 totals'!F15</f>
        <v>669560.6</v>
      </c>
      <c r="I19" s="26">
        <f>+'part 2 totals'!G15-'part 2 totals'!H15</f>
        <v>0</v>
      </c>
      <c r="J19" s="26">
        <f>+'part 2 totals'!I15-'part 2 totals'!J15</f>
        <v>306546.95</v>
      </c>
      <c r="K19" s="26">
        <f>+'part 2 totals'!K15-'part 2 totals'!L15</f>
        <v>17756.64</v>
      </c>
      <c r="L19" s="26">
        <f>+'part 2 totals'!M15-'part 2 totals'!N15</f>
        <v>0</v>
      </c>
      <c r="M19" s="26">
        <f>+'part 2 totals'!O15-'part 2 totals'!P15</f>
        <v>0</v>
      </c>
      <c r="N19" s="26">
        <f>+'part 2 totals'!Q15-'part 2 totals'!R15+'part 2 totals'!S15-'part 2 totals'!T15</f>
        <v>0</v>
      </c>
      <c r="O19" s="26">
        <f>SUM(G19:N19)</f>
        <v>2427328.5900000003</v>
      </c>
      <c r="P19" s="26">
        <f>+F19-O19</f>
        <v>10637387.16</v>
      </c>
      <c r="Q19" s="32">
        <f>IF(ISNA(VLOOKUP($A$19,'M1NM ELEM SEC CC20'!$A$2:$E$155,5,FALSE)),0,VLOOKUP($A$19,'M1NM ELEM SEC CC20'!$A$2:$E$155,5,FALSE))</f>
        <v>830</v>
      </c>
      <c r="R19" s="26">
        <f>SUM(P19/Q19)</f>
        <v>12816.129108433735</v>
      </c>
      <c r="S19" s="17">
        <f>IF(ISNA(VLOOKUP($A19,'Elem Second Child Count 20'!$A$2:$E$156,5,FALSE)),0,VLOOKUP($A19,'Elem Second Child Count 20'!$A$2:$E$156,5,FALSE))</f>
        <v>174</v>
      </c>
      <c r="T19" s="17"/>
      <c r="U19" s="26">
        <f>SUM(R19*S19)</f>
        <v>2230006.4648674699</v>
      </c>
      <c r="V19" s="26">
        <f>SUM(M19+N19+P19)</f>
        <v>10637387.16</v>
      </c>
      <c r="W19" s="17"/>
    </row>
    <row r="20" spans="1:23" x14ac:dyDescent="0.25">
      <c r="A20" s="23" t="s">
        <v>164</v>
      </c>
      <c r="B20" s="24"/>
      <c r="C20" s="25"/>
      <c r="D20" s="25"/>
      <c r="E20" s="25"/>
      <c r="F20" s="25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32">
        <f>IF(ISNA(VLOOKUP($A$19,'M1NM ELEM SEC CC20'!$A$2:$E$155,3,FALSE)),0,VLOOKUP($A$19,'M1NM ELEM SEC CC20'!$A$2:$E$155,3,FALSE))</f>
        <v>417</v>
      </c>
      <c r="R20" s="17"/>
      <c r="S20" s="17">
        <f>IF(ISNA(VLOOKUP($A19,'Elem Second Child Count 20'!$A$2:$E$156,3,FALSE)),0,VLOOKUP($A19,'Elem Second Child Count 20'!$A$2:$E$156,3,FALSE))</f>
        <v>110</v>
      </c>
      <c r="T20" s="27">
        <f>SUM(S20/S19)</f>
        <v>0.63218390804597702</v>
      </c>
      <c r="U20" s="26">
        <f>SUM(S20*R19)</f>
        <v>1409774.2019277108</v>
      </c>
      <c r="V20" s="26">
        <f>SUM(T20*V19)</f>
        <v>6724784.9862068966</v>
      </c>
      <c r="W20" s="17" t="str">
        <f>IF(V20&gt;U20,"MET","NOT MET")</f>
        <v>MET</v>
      </c>
    </row>
    <row r="21" spans="1:23" x14ac:dyDescent="0.25">
      <c r="A21" s="23" t="s">
        <v>165</v>
      </c>
      <c r="B21" s="24"/>
      <c r="C21" s="25"/>
      <c r="D21" s="25"/>
      <c r="E21" s="25"/>
      <c r="F21" s="25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32">
        <f>IF(ISNA(VLOOKUP($A$19,'M1NM ELEM SEC CC20'!$A$2:$E$155,4,FALSE)),0,VLOOKUP($A$19,'M1NM ELEM SEC CC20'!$A$2:$E$155,4,FALSE))</f>
        <v>413</v>
      </c>
      <c r="R21" s="17"/>
      <c r="S21" s="17">
        <f>IF(ISNA(VLOOKUP($A19,'Elem Second Child Count 20'!$A$2:$E$156,4,FALSE)),0,VLOOKUP($A19,'Elem Second Child Count 20'!$A$2:$E$156,4,FALSE))</f>
        <v>64</v>
      </c>
      <c r="T21" s="27">
        <f>SUM(S21/S19)</f>
        <v>0.36781609195402298</v>
      </c>
      <c r="U21" s="26">
        <f>SUM(R19*S21)</f>
        <v>820232.26293975906</v>
      </c>
      <c r="V21" s="26">
        <f>SUM(T21*V19)</f>
        <v>3912602.1737931035</v>
      </c>
      <c r="W21" s="17" t="str">
        <f>IF(V21&gt;U21,"MET", "NOT MET")</f>
        <v>MET</v>
      </c>
    </row>
    <row r="22" spans="1:23" x14ac:dyDescent="0.25">
      <c r="A22" s="23">
        <v>400</v>
      </c>
      <c r="B22" s="24" t="s">
        <v>14</v>
      </c>
      <c r="C22" s="28">
        <f>IF(ISNA(VLOOKUP($A22,'Part 1'!$A$7:$B$153,2,FALSE)),0,VLOOKUP($A22,'Part 1'!$A$7:$B$153,2,FALSE))</f>
        <v>13826627.939999999</v>
      </c>
      <c r="D22" s="28">
        <f>IF(ISNA(VLOOKUP($A22,'Part 1'!$D$7:$E$153,2,FALSE)),0,VLOOKUP($A22,'Part 1'!$D$7:$E$153,2,FALSE))</f>
        <v>480525.06</v>
      </c>
      <c r="E22" s="28">
        <f>IF(ISNA(VLOOKUP($A22,'Part 1'!$G$7:$H$150,2,FALSE)),0,VLOOKUP($A22,'Part 1'!$G$7:$H$150,2,FALSE))</f>
        <v>0</v>
      </c>
      <c r="F22" s="25">
        <f>+C22-D22-E22</f>
        <v>13346102.879999999</v>
      </c>
      <c r="G22" s="26">
        <f>+'part 2 totals'!C16-'part 2 totals'!D16</f>
        <v>855604.54</v>
      </c>
      <c r="H22" s="26">
        <f>+'part 2 totals'!E16-'part 2 totals'!F16</f>
        <v>566615.79</v>
      </c>
      <c r="I22" s="26">
        <f>+'part 2 totals'!G16-'part 2 totals'!H16</f>
        <v>0</v>
      </c>
      <c r="J22" s="26">
        <f>+'part 2 totals'!I16-'part 2 totals'!J16</f>
        <v>315499.90000000002</v>
      </c>
      <c r="K22" s="26">
        <f>+'part 2 totals'!K16-'part 2 totals'!L16</f>
        <v>9315.9599999999991</v>
      </c>
      <c r="L22" s="26">
        <f>+'part 2 totals'!M16-'part 2 totals'!N16</f>
        <v>0</v>
      </c>
      <c r="M22" s="26">
        <f>+'part 2 totals'!O16-'part 2 totals'!P16</f>
        <v>0</v>
      </c>
      <c r="N22" s="26">
        <f>+'part 2 totals'!Q16-'part 2 totals'!R16+'part 2 totals'!S16-'part 2 totals'!T16</f>
        <v>0</v>
      </c>
      <c r="O22" s="26">
        <f>SUM(G22:N22)</f>
        <v>1747036.19</v>
      </c>
      <c r="P22" s="26">
        <f>+F22-O22</f>
        <v>11599066.689999999</v>
      </c>
      <c r="Q22" s="32">
        <f>IF(ISNA(VLOOKUP($A$22,'M1NM ELEM SEC CC20'!$A$2:$E$155,5,FALSE)),0,VLOOKUP($A$22,'M1NM ELEM SEC CC20'!$A$2:$E$155,5,FALSE))</f>
        <v>978</v>
      </c>
      <c r="R22" s="26">
        <f>SUM(P22/Q22)</f>
        <v>11859.986390593047</v>
      </c>
      <c r="S22" s="17">
        <f>IF(ISNA(VLOOKUP($A22,'Elem Second Child Count 20'!$A$2:$E$156,5,FALSE)),0,VLOOKUP($A22,'Elem Second Child Count 20'!$A$2:$E$156,5,FALSE))</f>
        <v>175</v>
      </c>
      <c r="T22" s="17"/>
      <c r="U22" s="26">
        <f>SUM(R22*S22)</f>
        <v>2075497.6183537832</v>
      </c>
      <c r="V22" s="26">
        <f>SUM(M22+N22+P22)</f>
        <v>11599066.689999999</v>
      </c>
      <c r="W22" s="17"/>
    </row>
    <row r="23" spans="1:23" x14ac:dyDescent="0.25">
      <c r="A23" s="23" t="s">
        <v>164</v>
      </c>
      <c r="B23" s="24"/>
      <c r="C23" s="25"/>
      <c r="D23" s="25"/>
      <c r="E23" s="25"/>
      <c r="F23" s="25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32">
        <f>IF(ISNA(VLOOKUP($A$22,'M1NM ELEM SEC CC20'!$A$2:$E$155,3,FALSE)),0,VLOOKUP($A$22,'M1NM ELEM SEC CC20'!$A$2:$E$155,3,FALSE))</f>
        <v>523</v>
      </c>
      <c r="R23" s="17"/>
      <c r="S23" s="17">
        <f>IF(ISNA(VLOOKUP($A22,'Elem Second Child Count 20'!$A$2:$E$156,3,FALSE)),0,VLOOKUP($A22,'Elem Second Child Count 20'!$A$2:$E$156,3,FALSE))</f>
        <v>124</v>
      </c>
      <c r="T23" s="27">
        <f>SUM(S23/S22)</f>
        <v>0.70857142857142852</v>
      </c>
      <c r="U23" s="26">
        <f>SUM(S23*R22)</f>
        <v>1470638.3124335378</v>
      </c>
      <c r="V23" s="26">
        <f>SUM(T23*V22)</f>
        <v>8218767.2546285708</v>
      </c>
      <c r="W23" s="17" t="str">
        <f>IF(V23&gt;U23,"MET","NOT MET")</f>
        <v>MET</v>
      </c>
    </row>
    <row r="24" spans="1:23" x14ac:dyDescent="0.25">
      <c r="A24" s="23" t="s">
        <v>165</v>
      </c>
      <c r="B24" s="24"/>
      <c r="C24" s="25"/>
      <c r="D24" s="25"/>
      <c r="E24" s="25"/>
      <c r="F24" s="25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32">
        <f>IF(ISNA(VLOOKUP($A$22,'M1NM ELEM SEC CC20'!$A$2:$E$155,4,FALSE)),0,VLOOKUP($A$22,'M1NM ELEM SEC CC20'!$A$2:$E$155,4,FALSE))</f>
        <v>455</v>
      </c>
      <c r="R24" s="17"/>
      <c r="S24" s="17">
        <f>IF(ISNA(VLOOKUP($A22,'Elem Second Child Count 20'!$A$2:$E$156,4,FALSE)),0,VLOOKUP($A22,'Elem Second Child Count 20'!$A$2:$E$156,4,FALSE))</f>
        <v>51</v>
      </c>
      <c r="T24" s="27">
        <f>SUM(S24/S22)</f>
        <v>0.29142857142857143</v>
      </c>
      <c r="U24" s="26">
        <f>SUM(R22*S24)</f>
        <v>604859.30592024536</v>
      </c>
      <c r="V24" s="26">
        <f>SUM(T24*V22)</f>
        <v>3380299.4353714283</v>
      </c>
      <c r="W24" s="17" t="str">
        <f>IF(V24&gt;U24,"MET", "NOT MET")</f>
        <v>MET</v>
      </c>
    </row>
    <row r="25" spans="1:23" x14ac:dyDescent="0.25">
      <c r="A25" s="23">
        <v>420</v>
      </c>
      <c r="B25" s="24" t="s">
        <v>15</v>
      </c>
      <c r="C25" s="28">
        <f>IF(ISNA(VLOOKUP($A25,'Part 1'!$A$7:$B$153,2,FALSE)),0,VLOOKUP($A25,'Part 1'!$A$7:$B$153,2,FALSE))</f>
        <v>20870632.670000002</v>
      </c>
      <c r="D25" s="28">
        <f>IF(ISNA(VLOOKUP($A25,'Part 1'!$D$7:$E$153,2,FALSE)),0,VLOOKUP($A25,'Part 1'!$D$7:$E$153,2,FALSE))</f>
        <v>405441.65</v>
      </c>
      <c r="E25" s="28">
        <f>IF(ISNA(VLOOKUP($A25,'Part 1'!$G$7:$H$150,2,FALSE)),0,VLOOKUP($A25,'Part 1'!$G$7:$H$150,2,FALSE))</f>
        <v>0</v>
      </c>
      <c r="F25" s="25">
        <f>+C25-D25-E25</f>
        <v>20465191.020000003</v>
      </c>
      <c r="G25" s="26">
        <f>+'part 2 totals'!C17-'part 2 totals'!D17</f>
        <v>2077044.75</v>
      </c>
      <c r="H25" s="26">
        <f>+'part 2 totals'!E17-'part 2 totals'!F17</f>
        <v>734609.37</v>
      </c>
      <c r="I25" s="26">
        <f>+'part 2 totals'!G17-'part 2 totals'!H17</f>
        <v>0</v>
      </c>
      <c r="J25" s="26">
        <f>+'part 2 totals'!I17-'part 2 totals'!J17</f>
        <v>545110.07000000007</v>
      </c>
      <c r="K25" s="26">
        <f>+'part 2 totals'!K17-'part 2 totals'!L17</f>
        <v>21139.53</v>
      </c>
      <c r="L25" s="26">
        <f>+'part 2 totals'!M17-'part 2 totals'!N17</f>
        <v>0</v>
      </c>
      <c r="M25" s="26">
        <f>+'part 2 totals'!O17-'part 2 totals'!P17</f>
        <v>0</v>
      </c>
      <c r="N25" s="26">
        <f>+'part 2 totals'!Q17-'part 2 totals'!R17+'part 2 totals'!S17-'part 2 totals'!T17</f>
        <v>51572.800000000003</v>
      </c>
      <c r="O25" s="26">
        <f>SUM(G25:N25)</f>
        <v>3429476.52</v>
      </c>
      <c r="P25" s="26">
        <f>+F25-O25</f>
        <v>17035714.500000004</v>
      </c>
      <c r="Q25" s="32">
        <f>IF(ISNA(VLOOKUP($A$25,'M1NM ELEM SEC CC20'!$A$2:$E$155,5,FALSE)),0,VLOOKUP($A$25,'M1NM ELEM SEC CC20'!$A$2:$E$155,5,FALSE))</f>
        <v>2103</v>
      </c>
      <c r="R25" s="26">
        <f>SUM(P25/Q25)</f>
        <v>8100.6726105563503</v>
      </c>
      <c r="S25" s="17">
        <f>IF(ISNA(VLOOKUP($A25,'Elem Second Child Count 20'!$A$2:$E$156,5,FALSE)),0,VLOOKUP($A25,'Elem Second Child Count 20'!$A$2:$E$156,5,FALSE))</f>
        <v>352</v>
      </c>
      <c r="T25" s="17"/>
      <c r="U25" s="26">
        <f>SUM(R25*S25)</f>
        <v>2851436.7589158351</v>
      </c>
      <c r="V25" s="26">
        <f>SUM(M25+N25+P25)</f>
        <v>17087287.300000004</v>
      </c>
      <c r="W25" s="17"/>
    </row>
    <row r="26" spans="1:23" x14ac:dyDescent="0.25">
      <c r="A26" s="23" t="s">
        <v>164</v>
      </c>
      <c r="B26" s="24"/>
      <c r="C26" s="25"/>
      <c r="D26" s="25"/>
      <c r="E26" s="25"/>
      <c r="F26" s="25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32">
        <f>IF(ISNA(VLOOKUP($A$25,'M1NM ELEM SEC CC20'!$A$2:$E$155,3,FALSE)),0,VLOOKUP($A$25,'M1NM ELEM SEC CC20'!$A$2:$E$155,3,FALSE))</f>
        <v>1111</v>
      </c>
      <c r="R26" s="17"/>
      <c r="S26" s="17">
        <f>IF(ISNA(VLOOKUP($A25,'Elem Second Child Count 20'!$A$2:$E$156,3,FALSE)),0,VLOOKUP($A25,'Elem Second Child Count 20'!$A$2:$E$156,3,FALSE))</f>
        <v>222</v>
      </c>
      <c r="T26" s="27">
        <f>SUM(S26/S25)</f>
        <v>0.63068181818181823</v>
      </c>
      <c r="U26" s="26">
        <f>SUM(S26*R25)</f>
        <v>1798349.3195435097</v>
      </c>
      <c r="V26" s="26">
        <f>SUM(T26*V25)</f>
        <v>10776641.422159094</v>
      </c>
      <c r="W26" s="17" t="str">
        <f>IF(V26&gt;U26,"MET","NOT MET")</f>
        <v>MET</v>
      </c>
    </row>
    <row r="27" spans="1:23" x14ac:dyDescent="0.25">
      <c r="A27" s="23" t="s">
        <v>165</v>
      </c>
      <c r="B27" s="24"/>
      <c r="C27" s="25"/>
      <c r="D27" s="25"/>
      <c r="E27" s="25"/>
      <c r="F27" s="25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32">
        <f>IF(ISNA(VLOOKUP($A$25,'M1NM ELEM SEC CC20'!$A$2:$E$155,4,FALSE)),0,VLOOKUP($A$25,'M1NM ELEM SEC CC20'!$A$2:$E$155,4,FALSE))</f>
        <v>992</v>
      </c>
      <c r="R27" s="17"/>
      <c r="S27" s="17">
        <f>IF(ISNA(VLOOKUP($A25,'Elem Second Child Count 20'!$A$2:$E$156,4,FALSE)),0,VLOOKUP($A25,'Elem Second Child Count 20'!$A$2:$E$156,4,FALSE))</f>
        <v>130</v>
      </c>
      <c r="T27" s="27">
        <f>SUM(S27/S25)</f>
        <v>0.36931818181818182</v>
      </c>
      <c r="U27" s="26">
        <f>SUM(R25*S27)</f>
        <v>1053087.4393723255</v>
      </c>
      <c r="V27" s="26">
        <f>SUM(T27*V25)</f>
        <v>6310645.877840911</v>
      </c>
      <c r="W27" s="17" t="str">
        <f>IF(V27&gt;U27,"MET", "NOT MET")</f>
        <v>MET</v>
      </c>
    </row>
    <row r="28" spans="1:23" x14ac:dyDescent="0.25">
      <c r="A28" s="23">
        <v>500</v>
      </c>
      <c r="B28" s="24" t="s">
        <v>16</v>
      </c>
      <c r="C28" s="28">
        <f>IF(ISNA(VLOOKUP($A28,'Part 1'!$A$7:$B$153,2,FALSE)),0,VLOOKUP($A28,'Part 1'!$A$7:$B$153,2,FALSE))</f>
        <v>11076563.390000001</v>
      </c>
      <c r="D28" s="28">
        <f>IF(ISNA(VLOOKUP($A28,'Part 1'!$D$7:$E$153,2,FALSE)),0,VLOOKUP($A28,'Part 1'!$D$7:$E$153,2,FALSE))</f>
        <v>152843.93</v>
      </c>
      <c r="E28" s="28">
        <f>IF(ISNA(VLOOKUP($A28,'Part 1'!$G$7:$H$150,2,FALSE)),0,VLOOKUP($A28,'Part 1'!$G$7:$H$150,2,FALSE))</f>
        <v>0</v>
      </c>
      <c r="F28" s="25">
        <f>+C28-D28-E28</f>
        <v>10923719.460000001</v>
      </c>
      <c r="G28" s="26">
        <f>+'part 2 totals'!C18-'part 2 totals'!D18</f>
        <v>1267333.1200000001</v>
      </c>
      <c r="H28" s="26">
        <f>+'part 2 totals'!E18-'part 2 totals'!F18</f>
        <v>513504.96</v>
      </c>
      <c r="I28" s="26">
        <f>+'part 2 totals'!G18-'part 2 totals'!H18</f>
        <v>0</v>
      </c>
      <c r="J28" s="26">
        <f>+'part 2 totals'!I18-'part 2 totals'!J18</f>
        <v>247496.40999999997</v>
      </c>
      <c r="K28" s="26">
        <f>+'part 2 totals'!K18-'part 2 totals'!L18</f>
        <v>6864.8099999999995</v>
      </c>
      <c r="L28" s="26">
        <f>+'part 2 totals'!M18-'part 2 totals'!N18</f>
        <v>0</v>
      </c>
      <c r="M28" s="26">
        <f>+'part 2 totals'!O18-'part 2 totals'!P18</f>
        <v>0</v>
      </c>
      <c r="N28" s="26">
        <f>+'part 2 totals'!Q18-'part 2 totals'!R18+'part 2 totals'!S18-'part 2 totals'!T18</f>
        <v>0</v>
      </c>
      <c r="O28" s="26">
        <f>SUM(G28:N28)</f>
        <v>2035199.3</v>
      </c>
      <c r="P28" s="26">
        <f>+F28-O28</f>
        <v>8888520.1600000001</v>
      </c>
      <c r="Q28" s="32">
        <f>IF(ISNA(VLOOKUP($A28,'M1NM ELEM SEC CC20'!$A$2:$E$155,5,FALSE)),0,VLOOKUP($A28,'M1NM ELEM SEC CC20'!$A$2:$E$155,5,FALSE))</f>
        <v>954</v>
      </c>
      <c r="R28" s="26">
        <f>SUM(P28/Q28)</f>
        <v>9317.1070859538777</v>
      </c>
      <c r="S28" s="17">
        <f>IF(ISNA(VLOOKUP($A28,'Elem Second Child Count 20'!$A$2:$E$156,5,FALSE)),0,VLOOKUP($A28,'Elem Second Child Count 20'!$A$2:$E$156,5,FALSE))</f>
        <v>176</v>
      </c>
      <c r="T28" s="17"/>
      <c r="U28" s="26">
        <f>SUM(R28*S28)</f>
        <v>1639810.8471278825</v>
      </c>
      <c r="V28" s="26">
        <f>SUM(M28+N28+P28)</f>
        <v>8888520.1600000001</v>
      </c>
      <c r="W28" s="17"/>
    </row>
    <row r="29" spans="1:23" x14ac:dyDescent="0.25">
      <c r="A29" s="23" t="s">
        <v>164</v>
      </c>
      <c r="B29" s="24"/>
      <c r="C29" s="25"/>
      <c r="D29" s="25"/>
      <c r="E29" s="25"/>
      <c r="F29" s="25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32">
        <f>IF(ISNA(VLOOKUP($A$28,'M1NM ELEM SEC CC20'!$A$2:$E$155,3,FALSE)),0,VLOOKUP($A$28,'M1NM ELEM SEC CC20'!$A$2:$E$155,3,FALSE))</f>
        <v>506</v>
      </c>
      <c r="R29" s="17"/>
      <c r="S29" s="17">
        <f>IF(ISNA(VLOOKUP($A28,'Elem Second Child Count 20'!$A$2:$E$156,3,FALSE)),0,VLOOKUP($A28,'Elem Second Child Count 20'!$A$2:$E$156,3,FALSE))</f>
        <v>105</v>
      </c>
      <c r="T29" s="27">
        <f>SUM(S29/S28)</f>
        <v>0.59659090909090906</v>
      </c>
      <c r="U29" s="26">
        <f>SUM(S29*R28)</f>
        <v>978296.24402515718</v>
      </c>
      <c r="V29" s="26">
        <f>SUM(T29*V28)</f>
        <v>5302810.3227272723</v>
      </c>
      <c r="W29" s="17" t="str">
        <f>IF(V29&gt;U29,"MET","NOT MET")</f>
        <v>MET</v>
      </c>
    </row>
    <row r="30" spans="1:23" x14ac:dyDescent="0.25">
      <c r="A30" s="23" t="s">
        <v>165</v>
      </c>
      <c r="B30" s="24"/>
      <c r="C30" s="25"/>
      <c r="D30" s="25"/>
      <c r="E30" s="25"/>
      <c r="F30" s="25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32">
        <f>IF(ISNA(VLOOKUP($A$28,'M1NM ELEM SEC CC20'!$A$2:$E$155,4,FALSE)),0,VLOOKUP($A$28,'M1NM ELEM SEC CC20'!$A$2:$E$155,4,FALSE))</f>
        <v>448</v>
      </c>
      <c r="R30" s="17"/>
      <c r="S30" s="17">
        <f>IF(ISNA(VLOOKUP($A28,'Elem Second Child Count 20'!$A$2:$E$156,4,FALSE)),0,VLOOKUP($A28,'Elem Second Child Count 20'!$A$2:$E$156,4,FALSE))</f>
        <v>71</v>
      </c>
      <c r="T30" s="27">
        <f>SUM(S30/S28)</f>
        <v>0.40340909090909088</v>
      </c>
      <c r="U30" s="26">
        <f>SUM(R28*S30)</f>
        <v>661514.60310272535</v>
      </c>
      <c r="V30" s="26">
        <f>SUM(T30*V28)</f>
        <v>3585709.8372727269</v>
      </c>
      <c r="W30" s="17" t="str">
        <f>IF(V30&gt;U30,"MET", "NOT MET")</f>
        <v>MET</v>
      </c>
    </row>
    <row r="31" spans="1:23" x14ac:dyDescent="0.25">
      <c r="A31" s="23">
        <v>614</v>
      </c>
      <c r="B31" s="24" t="s">
        <v>17</v>
      </c>
      <c r="C31" s="28">
        <f>IF(ISNA(VLOOKUP($A31,'Part 1'!$A$7:$B$153,2,FALSE)),0,VLOOKUP($A31,'Part 1'!$A$7:$B$153,2,FALSE))</f>
        <v>33037151.43</v>
      </c>
      <c r="D31" s="28">
        <f>IF(ISNA(VLOOKUP($A31,'Part 1'!$D$7:$E$153,2,FALSE)),0,VLOOKUP($A31,'Part 1'!$D$7:$E$153,2,FALSE))</f>
        <v>778109.97</v>
      </c>
      <c r="E31" s="28">
        <f>IF(ISNA(VLOOKUP($A31,'Part 1'!$G$7:$H$150,2,FALSE)),0,VLOOKUP($A31,'Part 1'!$G$7:$H$150,2,FALSE))</f>
        <v>0</v>
      </c>
      <c r="F31" s="25">
        <f>+C31-D31-E31</f>
        <v>32259041.460000001</v>
      </c>
      <c r="G31" s="26">
        <f>+'part 2 totals'!C19-'part 2 totals'!D19</f>
        <v>2133058.23</v>
      </c>
      <c r="H31" s="26">
        <f>+'part 2 totals'!E19-'part 2 totals'!F19</f>
        <v>1092212</v>
      </c>
      <c r="I31" s="26">
        <f>+'part 2 totals'!G19-'part 2 totals'!H19</f>
        <v>0</v>
      </c>
      <c r="J31" s="26">
        <f>+'part 2 totals'!I19-'part 2 totals'!J19</f>
        <v>851878.1</v>
      </c>
      <c r="K31" s="26">
        <f>+'part 2 totals'!K19-'part 2 totals'!L19</f>
        <v>19594.080000000002</v>
      </c>
      <c r="L31" s="26">
        <f>+'part 2 totals'!M19-'part 2 totals'!N19</f>
        <v>3412.5</v>
      </c>
      <c r="M31" s="26">
        <f>+'part 2 totals'!O19-'part 2 totals'!P19</f>
        <v>0</v>
      </c>
      <c r="N31" s="26">
        <f>+'part 2 totals'!Q19-'part 2 totals'!R19+'part 2 totals'!S19-'part 2 totals'!T19</f>
        <v>2621.96</v>
      </c>
      <c r="O31" s="26">
        <f>SUM(G31:N31)</f>
        <v>4102776.87</v>
      </c>
      <c r="P31" s="26">
        <f>+F31-O31</f>
        <v>28156264.59</v>
      </c>
      <c r="Q31" s="32">
        <f>IF(ISNA(VLOOKUP($A$31,'M1NM ELEM SEC CC20'!$A$2:$E$155,5,FALSE)),0,VLOOKUP($A$31,'M1NM ELEM SEC CC20'!$A$2:$E$155,5,FALSE))</f>
        <v>2868</v>
      </c>
      <c r="R31" s="26">
        <f>SUM(P31/Q31)</f>
        <v>9817.3865376569029</v>
      </c>
      <c r="S31" s="17">
        <f>IF(ISNA(VLOOKUP($A31,'Elem Second Child Count 20'!$A$2:$E$156,5,FALSE)),0,VLOOKUP($A31,'Elem Second Child Count 20'!$A$2:$E$156,5,FALSE))</f>
        <v>441</v>
      </c>
      <c r="T31" s="17"/>
      <c r="U31" s="26">
        <f>SUM(R31*S31)</f>
        <v>4329467.4631066946</v>
      </c>
      <c r="V31" s="26">
        <f>SUM(M31+N31+P31)</f>
        <v>28158886.550000001</v>
      </c>
      <c r="W31" s="17"/>
    </row>
    <row r="32" spans="1:23" x14ac:dyDescent="0.25">
      <c r="A32" s="23" t="s">
        <v>164</v>
      </c>
      <c r="B32" s="24"/>
      <c r="C32" s="25"/>
      <c r="D32" s="25"/>
      <c r="E32" s="25"/>
      <c r="F32" s="25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32">
        <f>IF(ISNA(VLOOKUP($A$31,'M1NM ELEM SEC CC20'!$A$2:$E$155,3,FALSE)),0,VLOOKUP($A$31,'M1NM ELEM SEC CC20'!$A$2:$E$155,3,FALSE))</f>
        <v>1560</v>
      </c>
      <c r="R32" s="17"/>
      <c r="S32" s="17">
        <f>IF(ISNA(VLOOKUP($A31,'Elem Second Child Count 20'!$A$2:$E$156,3,FALSE)),0,VLOOKUP($A31,'Elem Second Child Count 20'!$A$2:$E$156,3,FALSE))</f>
        <v>301</v>
      </c>
      <c r="T32" s="27">
        <f>SUM(S32/S31)</f>
        <v>0.68253968253968256</v>
      </c>
      <c r="U32" s="26">
        <f>SUM(S32*R31)</f>
        <v>2955033.3478347277</v>
      </c>
      <c r="V32" s="26">
        <f>SUM(T32*V31)</f>
        <v>19219557.486507937</v>
      </c>
      <c r="W32" s="17" t="str">
        <f>IF(V32&gt;U32,"MET","NOT MET")</f>
        <v>MET</v>
      </c>
    </row>
    <row r="33" spans="1:23" x14ac:dyDescent="0.25">
      <c r="A33" s="23" t="s">
        <v>165</v>
      </c>
      <c r="B33" s="24"/>
      <c r="C33" s="25"/>
      <c r="D33" s="25"/>
      <c r="E33" s="25"/>
      <c r="F33" s="25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32">
        <f>IF(ISNA(VLOOKUP($A$31,'M1NM ELEM SEC CC20'!$A$2:$E$155,4,FALSE)),0,VLOOKUP($A$31,'M1NM ELEM SEC CC20'!$A$2:$E$155,4,FALSE))</f>
        <v>1308</v>
      </c>
      <c r="R33" s="17"/>
      <c r="S33" s="17">
        <f>IF(ISNA(VLOOKUP($A31,'Elem Second Child Count 20'!$A$2:$E$156,4,FALSE)),0,VLOOKUP($A31,'Elem Second Child Count 20'!$A$2:$E$156,4,FALSE))</f>
        <v>140</v>
      </c>
      <c r="T33" s="27">
        <f>SUM(S33/S31)</f>
        <v>0.31746031746031744</v>
      </c>
      <c r="U33" s="26">
        <f>SUM(R31*S33)</f>
        <v>1374434.1152719664</v>
      </c>
      <c r="V33" s="26">
        <f>SUM(T33*V31)</f>
        <v>8939329.0634920634</v>
      </c>
      <c r="W33" s="17" t="str">
        <f>IF(V33&gt;U33,"MET", "NOT MET")</f>
        <v>MET</v>
      </c>
    </row>
    <row r="34" spans="1:23" x14ac:dyDescent="0.25">
      <c r="A34" s="23">
        <v>617</v>
      </c>
      <c r="B34" s="24" t="s">
        <v>166</v>
      </c>
      <c r="C34" s="28">
        <f>IF(ISNA(VLOOKUP($A34,'Part 1'!$A$7:$B$153,2,FALSE)),0,VLOOKUP($A34,'Part 1'!$A$7:$B$153,2,FALSE))</f>
        <v>11722551.84</v>
      </c>
      <c r="D34" s="28">
        <f>IF(ISNA(VLOOKUP($A34,'Part 1'!$D$7:$E$153,2,FALSE)),0,VLOOKUP($A34,'Part 1'!$D$7:$E$153,2,FALSE))</f>
        <v>352147.72</v>
      </c>
      <c r="E34" s="28">
        <f>IF(ISNA(VLOOKUP($A34,'Part 1'!$G$7:$H$150,2,FALSE)),0,VLOOKUP($A34,'Part 1'!$G$7:$H$150,2,FALSE))</f>
        <v>0</v>
      </c>
      <c r="F34" s="25">
        <f>+C34-D34-E34</f>
        <v>11370404.119999999</v>
      </c>
      <c r="G34" s="26">
        <f>+'part 2 totals'!C20-'part 2 totals'!D20</f>
        <v>496456.77</v>
      </c>
      <c r="H34" s="26">
        <f>+'part 2 totals'!E20-'part 2 totals'!F20</f>
        <v>929957.41</v>
      </c>
      <c r="I34" s="26">
        <f>+'part 2 totals'!G20-'part 2 totals'!H20</f>
        <v>0</v>
      </c>
      <c r="J34" s="26">
        <f>+'part 2 totals'!I20-'part 2 totals'!J20</f>
        <v>376464.97</v>
      </c>
      <c r="K34" s="26">
        <f>+'part 2 totals'!K20-'part 2 totals'!L20</f>
        <v>34531.269999999997</v>
      </c>
      <c r="L34" s="26">
        <f>+'part 2 totals'!M20-'part 2 totals'!N20</f>
        <v>790856.08</v>
      </c>
      <c r="M34" s="26">
        <f>+'part 2 totals'!O20-'part 2 totals'!P20</f>
        <v>0</v>
      </c>
      <c r="N34" s="26">
        <f>+'part 2 totals'!Q20-'part 2 totals'!R20+'part 2 totals'!S20-'part 2 totals'!T20</f>
        <v>0</v>
      </c>
      <c r="O34" s="26">
        <f>SUM(G34:N34)</f>
        <v>2628266.5</v>
      </c>
      <c r="P34" s="26">
        <f>+F34-O34</f>
        <v>8742137.6199999992</v>
      </c>
      <c r="Q34" s="32">
        <f>IF(ISNA(VLOOKUP($A$34,'M1NM ELEM SEC CC20'!$A$2:$E$155,5,FALSE)),0,VLOOKUP($A$34,'M1NM ELEM SEC CC20'!$A$2:$E$155,5,FALSE))</f>
        <v>869</v>
      </c>
      <c r="R34" s="26">
        <f>SUM(P34/Q34)</f>
        <v>10059.997261219793</v>
      </c>
      <c r="S34" s="17">
        <f>IF(ISNA(VLOOKUP($A34,'Elem Second Child Count 20'!$A$2:$E$156,5,FALSE)),0,VLOOKUP($A34,'Elem Second Child Count 20'!$A$2:$E$156,5,FALSE))</f>
        <v>120</v>
      </c>
      <c r="T34" s="17"/>
      <c r="U34" s="26">
        <f>SUM(R34*S34)</f>
        <v>1207199.671346375</v>
      </c>
      <c r="V34" s="26">
        <f>SUM(M34+N34+P34)</f>
        <v>8742137.6199999992</v>
      </c>
      <c r="W34" s="17"/>
    </row>
    <row r="35" spans="1:23" x14ac:dyDescent="0.25">
      <c r="A35" s="23" t="s">
        <v>164</v>
      </c>
      <c r="B35" s="24"/>
      <c r="C35" s="25"/>
      <c r="D35" s="25"/>
      <c r="E35" s="25"/>
      <c r="F35" s="25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32">
        <f>IF(ISNA(VLOOKUP($A$34,'M1NM ELEM SEC CC20'!$A$2:$E$155,3,FALSE)),0,VLOOKUP($A$34,'M1NM ELEM SEC CC20'!$A$2:$E$155,3,FALSE))</f>
        <v>501</v>
      </c>
      <c r="R35" s="17"/>
      <c r="S35" s="17">
        <f>IF(ISNA(VLOOKUP($A34,'Elem Second Child Count 20'!$A$2:$E$156,3,FALSE)),0,VLOOKUP($A34,'Elem Second Child Count 20'!$A$2:$E$156,3,FALSE))</f>
        <v>69</v>
      </c>
      <c r="T35" s="27">
        <f>SUM(S35/S34)</f>
        <v>0.57499999999999996</v>
      </c>
      <c r="U35" s="26">
        <f>SUM(S35*R34)</f>
        <v>694139.81102416571</v>
      </c>
      <c r="V35" s="26">
        <f>SUM(T35*V34)</f>
        <v>5026729.1314999992</v>
      </c>
      <c r="W35" s="17" t="str">
        <f>IF(V35&gt;U35,"MET","NOT MET")</f>
        <v>MET</v>
      </c>
    </row>
    <row r="36" spans="1:23" x14ac:dyDescent="0.25">
      <c r="A36" s="23" t="s">
        <v>165</v>
      </c>
      <c r="B36" s="24"/>
      <c r="C36" s="25"/>
      <c r="D36" s="25"/>
      <c r="E36" s="25"/>
      <c r="F36" s="25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32">
        <f>IF(ISNA(VLOOKUP($A$34,'M1NM ELEM SEC CC20'!$A$2:$E$155,4,FALSE)),0,VLOOKUP($A$34,'M1NM ELEM SEC CC20'!$A$2:$E$155,4,FALSE))</f>
        <v>368</v>
      </c>
      <c r="R36" s="17"/>
      <c r="S36" s="17">
        <f>IF(ISNA(VLOOKUP($A34,'Elem Second Child Count 20'!$A$2:$E$156,4,FALSE)),0,VLOOKUP($A34,'Elem Second Child Count 20'!$A$2:$E$156,4,FALSE))</f>
        <v>51</v>
      </c>
      <c r="T36" s="27">
        <f>SUM(S36/S34)</f>
        <v>0.42499999999999999</v>
      </c>
      <c r="U36" s="26">
        <f>SUM(R34*S36)</f>
        <v>513059.86032220942</v>
      </c>
      <c r="V36" s="26">
        <f>SUM(T36*V34)</f>
        <v>3715408.4884999995</v>
      </c>
      <c r="W36" s="17" t="str">
        <f>IF(V36&gt;U36,"MET", "NOT MET")</f>
        <v>MET</v>
      </c>
    </row>
    <row r="37" spans="1:23" x14ac:dyDescent="0.25">
      <c r="A37" s="23">
        <v>618</v>
      </c>
      <c r="B37" s="24" t="s">
        <v>167</v>
      </c>
      <c r="C37" s="28">
        <f>IF(ISNA(VLOOKUP($A37,'Part 1'!$A$7:$B$153,2,FALSE)),0,VLOOKUP($A37,'Part 1'!$A$7:$B$153,2,FALSE))</f>
        <v>14482304.51</v>
      </c>
      <c r="D37" s="28">
        <f>IF(ISNA(VLOOKUP($A37,'Part 1'!$D$7:$E$153,2,FALSE)),0,VLOOKUP($A37,'Part 1'!$D$7:$E$153,2,FALSE))</f>
        <v>202776.26</v>
      </c>
      <c r="E37" s="28">
        <f>IF(ISNA(VLOOKUP($A37,'Part 1'!$G$7:$H$150,2,FALSE)),0,VLOOKUP($A37,'Part 1'!$G$7:$H$150,2,FALSE))</f>
        <v>0</v>
      </c>
      <c r="F37" s="25">
        <f>+C37-D37-E37</f>
        <v>14279528.25</v>
      </c>
      <c r="G37" s="26">
        <f>+'part 2 totals'!C21-'part 2 totals'!D21</f>
        <v>1035846.58</v>
      </c>
      <c r="H37" s="26">
        <f>+'part 2 totals'!E21-'part 2 totals'!F21</f>
        <v>1109380.52</v>
      </c>
      <c r="I37" s="26">
        <f>+'part 2 totals'!G21-'part 2 totals'!H21</f>
        <v>0</v>
      </c>
      <c r="J37" s="26">
        <f>+'part 2 totals'!I21-'part 2 totals'!J21</f>
        <v>365177.5</v>
      </c>
      <c r="K37" s="26">
        <f>+'part 2 totals'!K21-'part 2 totals'!L21</f>
        <v>17498.48</v>
      </c>
      <c r="L37" s="26">
        <f>+'part 2 totals'!M21-'part 2 totals'!N21</f>
        <v>0</v>
      </c>
      <c r="M37" s="26">
        <f>+'part 2 totals'!O21-'part 2 totals'!P21</f>
        <v>27734.769999999997</v>
      </c>
      <c r="N37" s="26">
        <f>+'part 2 totals'!Q21-'part 2 totals'!R21+'part 2 totals'!S21-'part 2 totals'!T21</f>
        <v>0</v>
      </c>
      <c r="O37" s="26">
        <f>SUM(G37:N37)</f>
        <v>2555637.85</v>
      </c>
      <c r="P37" s="26">
        <f>+F37-O37</f>
        <v>11723890.4</v>
      </c>
      <c r="Q37" s="32">
        <f>IF(ISNA(VLOOKUP($A$37,'M1NM ELEM SEC CC20'!$A$2:$E$155,5,FALSE)),0,VLOOKUP($A$37,'M1NM ELEM SEC CC20'!$A$2:$E$155,5,FALSE))</f>
        <v>1015</v>
      </c>
      <c r="R37" s="26">
        <f>SUM(P37/Q37)</f>
        <v>11550.630935960591</v>
      </c>
      <c r="S37" s="17">
        <f>IF(ISNA(VLOOKUP($A37,'Elem Second Child Count 20'!$A$2:$E$156,5,FALSE)),0,VLOOKUP($A37,'Elem Second Child Count 20'!$A$2:$E$156,5,FALSE))</f>
        <v>152</v>
      </c>
      <c r="T37" s="17"/>
      <c r="U37" s="26">
        <f>SUM(R37*S37)</f>
        <v>1755695.9022660099</v>
      </c>
      <c r="V37" s="26">
        <f>SUM(M37+N37+P37)</f>
        <v>11751625.17</v>
      </c>
      <c r="W37" s="17"/>
    </row>
    <row r="38" spans="1:23" x14ac:dyDescent="0.25">
      <c r="A38" s="23" t="s">
        <v>164</v>
      </c>
      <c r="B38" s="24"/>
      <c r="C38" s="25"/>
      <c r="D38" s="25"/>
      <c r="E38" s="25"/>
      <c r="F38" s="25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32">
        <f>IF(ISNA(VLOOKUP($A$37,'M1NM ELEM SEC CC20'!$A$2:$E$155,3,FALSE)),0,VLOOKUP($A$37,'M1NM ELEM SEC CC20'!$A$2:$E$155,3,FALSE))</f>
        <v>536</v>
      </c>
      <c r="R38" s="17"/>
      <c r="S38" s="17">
        <f>IF(ISNA(VLOOKUP($A37,'Elem Second Child Count 20'!$A$2:$E$156,3,FALSE)),0,VLOOKUP($A37,'Elem Second Child Count 20'!$A$2:$E$156,3,FALSE))</f>
        <v>98</v>
      </c>
      <c r="T38" s="27">
        <f>SUM(S38/S37)</f>
        <v>0.64473684210526316</v>
      </c>
      <c r="U38" s="26">
        <f>SUM(S38*R37)</f>
        <v>1131961.831724138</v>
      </c>
      <c r="V38" s="26">
        <f>SUM(T38*V37)</f>
        <v>7576705.7017105259</v>
      </c>
      <c r="W38" s="17" t="str">
        <f>IF(V38&gt;U38,"MET","NOT MET")</f>
        <v>MET</v>
      </c>
    </row>
    <row r="39" spans="1:23" x14ac:dyDescent="0.25">
      <c r="A39" s="23" t="s">
        <v>165</v>
      </c>
      <c r="B39" s="24"/>
      <c r="C39" s="25"/>
      <c r="D39" s="25"/>
      <c r="E39" s="25"/>
      <c r="F39" s="25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32">
        <f>IF(ISNA(VLOOKUP($A$37,'M1NM ELEM SEC CC20'!$A$2:$E$155,4,FALSE)),0,VLOOKUP($A$37,'M1NM ELEM SEC CC20'!$A$2:$E$155,4,FALSE))</f>
        <v>479</v>
      </c>
      <c r="R39" s="17"/>
      <c r="S39" s="17">
        <f>IF(ISNA(VLOOKUP($A37,'Elem Second Child Count 20'!$A$2:$E$156,4,FALSE)),0,VLOOKUP($A37,'Elem Second Child Count 20'!$A$2:$E$156,4,FALSE))</f>
        <v>54</v>
      </c>
      <c r="T39" s="27">
        <f>SUM(S39/S37)</f>
        <v>0.35526315789473684</v>
      </c>
      <c r="U39" s="26">
        <f>SUM(R37*S39)</f>
        <v>623734.07054187194</v>
      </c>
      <c r="V39" s="26">
        <f>SUM(T39*V37)</f>
        <v>4174919.4682894736</v>
      </c>
      <c r="W39" s="17" t="str">
        <f>IF(V39&gt;U39,"MET", "NOT MET")</f>
        <v>MET</v>
      </c>
    </row>
    <row r="40" spans="1:23" x14ac:dyDescent="0.25">
      <c r="A40" s="23">
        <v>700</v>
      </c>
      <c r="B40" s="24" t="s">
        <v>20</v>
      </c>
      <c r="C40" s="28">
        <f>IF(ISNA(VLOOKUP($A40,'Part 1'!$A$7:$B$153,2,FALSE)),0,VLOOKUP($A40,'Part 1'!$A$7:$B$153,2,FALSE))</f>
        <v>22750580.449999999</v>
      </c>
      <c r="D40" s="28">
        <f>IF(ISNA(VLOOKUP($A40,'Part 1'!$D$7:$E$153,2,FALSE)),0,VLOOKUP($A40,'Part 1'!$D$7:$E$153,2,FALSE))</f>
        <v>676970.16</v>
      </c>
      <c r="E40" s="28">
        <f>IF(ISNA(VLOOKUP($A40,'Part 1'!$G$7:$H$150,2,FALSE)),0,VLOOKUP($A40,'Part 1'!$G$7:$H$150,2,FALSE))</f>
        <v>0</v>
      </c>
      <c r="F40" s="25">
        <f>+C40-D40-E40</f>
        <v>22073610.289999999</v>
      </c>
      <c r="G40" s="26">
        <f>+'part 2 totals'!C22-'part 2 totals'!D22</f>
        <v>1674559.5</v>
      </c>
      <c r="H40" s="26">
        <f>+'part 2 totals'!E22-'part 2 totals'!F22</f>
        <v>927031.92</v>
      </c>
      <c r="I40" s="26">
        <f>+'part 2 totals'!G22-'part 2 totals'!H22</f>
        <v>19165.03</v>
      </c>
      <c r="J40" s="26">
        <f>+'part 2 totals'!I22-'part 2 totals'!J22</f>
        <v>639038.11</v>
      </c>
      <c r="K40" s="26">
        <f>+'part 2 totals'!K22-'part 2 totals'!L22</f>
        <v>20490.580000000002</v>
      </c>
      <c r="L40" s="26">
        <f>+'part 2 totals'!M22-'part 2 totals'!N22</f>
        <v>0</v>
      </c>
      <c r="M40" s="26">
        <f>+'part 2 totals'!O22-'part 2 totals'!P22</f>
        <v>0</v>
      </c>
      <c r="N40" s="26">
        <f>+'part 2 totals'!Q22-'part 2 totals'!R22+'part 2 totals'!S22-'part 2 totals'!T22</f>
        <v>37928.67</v>
      </c>
      <c r="O40" s="26">
        <f>SUM(G40:N40)</f>
        <v>3318213.8099999996</v>
      </c>
      <c r="P40" s="26">
        <f>+F40-O40</f>
        <v>18755396.48</v>
      </c>
      <c r="Q40" s="32">
        <f>IF(ISNA(VLOOKUP($A40,'M1NM ELEM SEC CC20'!$A$2:$E$155,5,FALSE)),0,VLOOKUP($A40,'M1NM ELEM SEC CC20'!$A$2:$E$155,5,FALSE))</f>
        <v>2162</v>
      </c>
      <c r="R40" s="26">
        <f>SUM(P40/Q40)</f>
        <v>8675.0214986123956</v>
      </c>
      <c r="S40" s="17">
        <f>IF(ISNA(VLOOKUP($A40,'Elem Second Child Count 20'!$A$2:$E$156,5,FALSE)),0,VLOOKUP($A40,'Elem Second Child Count 20'!$A$2:$E$156,5,FALSE))</f>
        <v>337</v>
      </c>
      <c r="T40" s="17"/>
      <c r="U40" s="26">
        <f>SUM(R40*S40)</f>
        <v>2923482.2450323775</v>
      </c>
      <c r="V40" s="26">
        <f>SUM(M40+N40+P40)</f>
        <v>18793325.150000002</v>
      </c>
      <c r="W40" s="17"/>
    </row>
    <row r="41" spans="1:23" x14ac:dyDescent="0.25">
      <c r="A41" s="23" t="s">
        <v>164</v>
      </c>
      <c r="B41" s="24"/>
      <c r="C41" s="25"/>
      <c r="D41" s="25"/>
      <c r="E41" s="25"/>
      <c r="F41" s="25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32">
        <f>IF(ISNA(VLOOKUP($A40,'M1NM ELEM SEC CC20'!$A$2:$E$155,3,FALSE)),0,VLOOKUP($A40,'M1NM ELEM SEC CC20'!$A$2:$E$155,3,FALSE))</f>
        <v>1152</v>
      </c>
      <c r="R41" s="17"/>
      <c r="S41" s="17">
        <f>IF(ISNA(VLOOKUP($A40,'Elem Second Child Count 20'!$A$2:$E$156,3,FALSE)),0,VLOOKUP($A40,'Elem Second Child Count 20'!$A$2:$E$156,3,FALSE))</f>
        <v>232</v>
      </c>
      <c r="T41" s="27">
        <f>SUM(S41/S40)</f>
        <v>0.68842729970326411</v>
      </c>
      <c r="U41" s="26">
        <f>SUM(S41*R40)</f>
        <v>2012604.9876780757</v>
      </c>
      <c r="V41" s="26">
        <f>SUM(T41*V40)</f>
        <v>12937838.085459942</v>
      </c>
      <c r="W41" s="17" t="str">
        <f>IF(V41&gt;U41,"MET","NOT MET")</f>
        <v>MET</v>
      </c>
    </row>
    <row r="42" spans="1:23" x14ac:dyDescent="0.25">
      <c r="A42" s="23" t="s">
        <v>165</v>
      </c>
      <c r="B42" s="24"/>
      <c r="C42" s="25"/>
      <c r="D42" s="25"/>
      <c r="E42" s="25"/>
      <c r="F42" s="25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32">
        <f>IF(ISNA(VLOOKUP($A40,'M1NM ELEM SEC CC20'!$A$2:$E$155,4,FALSE)),0,VLOOKUP($A40,'M1NM ELEM SEC CC20'!$A$2:$E$155,4,FALSE))</f>
        <v>1010</v>
      </c>
      <c r="R42" s="17"/>
      <c r="S42" s="17">
        <f>IF(ISNA(VLOOKUP($A40,'Elem Second Child Count 20'!$A$2:$E$156,4,FALSE)),0,VLOOKUP($A40,'Elem Second Child Count 20'!$A$2:$E$156,4,FALSE))</f>
        <v>105</v>
      </c>
      <c r="T42" s="27">
        <f>SUM(S42/S40)</f>
        <v>0.31157270029673589</v>
      </c>
      <c r="U42" s="26">
        <f>SUM(R40*S42)</f>
        <v>910877.25735430152</v>
      </c>
      <c r="V42" s="26">
        <f>SUM(T42*V40)</f>
        <v>5855487.0645400602</v>
      </c>
      <c r="W42" s="17" t="str">
        <f>IF(V42&gt;U42,"MET", "NOT MET")</f>
        <v>MET</v>
      </c>
    </row>
    <row r="43" spans="1:23" x14ac:dyDescent="0.25">
      <c r="A43" s="23">
        <v>800</v>
      </c>
      <c r="B43" s="24" t="s">
        <v>21</v>
      </c>
      <c r="C43" s="28">
        <f>IF(ISNA(VLOOKUP($A43,'Part 1'!$A$7:$B$153,2,FALSE)),0,VLOOKUP($A43,'Part 1'!$A$7:$B$153,2,FALSE))</f>
        <v>9451485.3399999999</v>
      </c>
      <c r="D43" s="28">
        <f>IF(ISNA(VLOOKUP($A43,'Part 1'!$D$7:$E$153,2,FALSE)),0,VLOOKUP($A43,'Part 1'!$D$7:$E$153,2,FALSE))</f>
        <v>309574.53000000003</v>
      </c>
      <c r="E43" s="28">
        <f>IF(ISNA(VLOOKUP($A43,'Part 1'!$G$7:$H$150,2,FALSE)),0,VLOOKUP($A43,'Part 1'!$G$7:$H$150,2,FALSE))</f>
        <v>0</v>
      </c>
      <c r="F43" s="25">
        <f>+C43-D43-E43</f>
        <v>9141910.8100000005</v>
      </c>
      <c r="G43" s="26">
        <f>+'part 2 totals'!C23-'part 2 totals'!D23</f>
        <v>845141.47</v>
      </c>
      <c r="H43" s="26">
        <f>+'part 2 totals'!E23-'part 2 totals'!F23</f>
        <v>356966.58</v>
      </c>
      <c r="I43" s="26">
        <f>+'part 2 totals'!G23-'part 2 totals'!H23</f>
        <v>0</v>
      </c>
      <c r="J43" s="26">
        <f>+'part 2 totals'!I23-'part 2 totals'!J23</f>
        <v>309782.03000000003</v>
      </c>
      <c r="K43" s="26">
        <f>+'part 2 totals'!K23-'part 2 totals'!L23</f>
        <v>11936.2</v>
      </c>
      <c r="L43" s="26">
        <f>+'part 2 totals'!M23-'part 2 totals'!N23</f>
        <v>0</v>
      </c>
      <c r="M43" s="26">
        <f>+'part 2 totals'!O23-'part 2 totals'!P23</f>
        <v>0</v>
      </c>
      <c r="N43" s="26">
        <f>+'part 2 totals'!Q23-'part 2 totals'!R23+'part 2 totals'!S23-'part 2 totals'!T23</f>
        <v>33922.730000000003</v>
      </c>
      <c r="O43" s="26">
        <f>SUM(G43:N43)</f>
        <v>1557749.01</v>
      </c>
      <c r="P43" s="26">
        <f>+F43-O43</f>
        <v>7584161.8000000007</v>
      </c>
      <c r="Q43" s="32">
        <f>IF(ISNA(VLOOKUP($A43,'M1NM ELEM SEC CC20'!$A$2:$E$155,5,FALSE)),0,VLOOKUP($A43,'M1NM ELEM SEC CC20'!$A$2:$E$155,5,FALSE))</f>
        <v>804</v>
      </c>
      <c r="R43" s="26">
        <f>SUM(P43/Q43)</f>
        <v>9433.0370646766187</v>
      </c>
      <c r="S43" s="17">
        <f>IF(ISNA(VLOOKUP($A43,'Elem Second Child Count 20'!$A$2:$E$156,5,FALSE)),0,VLOOKUP($A43,'Elem Second Child Count 20'!$A$2:$E$156,5,FALSE))</f>
        <v>139</v>
      </c>
      <c r="T43" s="17"/>
      <c r="U43" s="26">
        <f>SUM(R43*S43)</f>
        <v>1311192.15199005</v>
      </c>
      <c r="V43" s="26">
        <f>SUM(M43+N43+P43)</f>
        <v>7618084.5300000012</v>
      </c>
      <c r="W43" s="17"/>
    </row>
    <row r="44" spans="1:23" x14ac:dyDescent="0.25">
      <c r="A44" s="23" t="s">
        <v>164</v>
      </c>
      <c r="B44" s="24"/>
      <c r="C44" s="25"/>
      <c r="D44" s="25"/>
      <c r="E44" s="25"/>
      <c r="F44" s="25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32">
        <f>IF(ISNA(VLOOKUP($A43,'M1NM ELEM SEC CC20'!$A$2:$E$155,3,FALSE)),0,VLOOKUP($A43,'M1NM ELEM SEC CC20'!$A$2:$E$155,3,FALSE))</f>
        <v>416</v>
      </c>
      <c r="R44" s="17"/>
      <c r="S44" s="17">
        <f>IF(ISNA(VLOOKUP($A43,'Elem Second Child Count 20'!$A$2:$E$156,3,FALSE)),0,VLOOKUP($A43,'Elem Second Child Count 20'!$A$2:$E$156,3,FALSE))</f>
        <v>104</v>
      </c>
      <c r="T44" s="27">
        <f>SUM(S44/S43)</f>
        <v>0.74820143884892087</v>
      </c>
      <c r="U44" s="26">
        <f>SUM(S44*R43)</f>
        <v>981035.85472636833</v>
      </c>
      <c r="V44" s="26">
        <f>SUM(T44*V43)</f>
        <v>5699861.8066187063</v>
      </c>
      <c r="W44" s="17" t="str">
        <f>IF(V44&gt;U44,"MET","NOT MET")</f>
        <v>MET</v>
      </c>
    </row>
    <row r="45" spans="1:23" x14ac:dyDescent="0.25">
      <c r="A45" s="23" t="s">
        <v>165</v>
      </c>
      <c r="B45" s="24"/>
      <c r="C45" s="25"/>
      <c r="D45" s="25"/>
      <c r="E45" s="25"/>
      <c r="F45" s="25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32">
        <f>IF(ISNA(VLOOKUP($A43,'M1NM ELEM SEC CC20'!$A$2:$E$155,4,FALSE)),0,VLOOKUP($A43,'M1NM ELEM SEC CC20'!$A$2:$E$155,4,FALSE))</f>
        <v>388</v>
      </c>
      <c r="R45" s="17"/>
      <c r="S45" s="17">
        <f>IF(ISNA(VLOOKUP($A43,'Elem Second Child Count 20'!$A$2:$E$156,4,FALSE)),0,VLOOKUP($A43,'Elem Second Child Count 20'!$A$2:$E$156,4,FALSE))</f>
        <v>35</v>
      </c>
      <c r="T45" s="27">
        <f>SUM(S45/S43)</f>
        <v>0.25179856115107913</v>
      </c>
      <c r="U45" s="26">
        <f>SUM(R43*S45)</f>
        <v>330156.29726368166</v>
      </c>
      <c r="V45" s="26">
        <f>SUM(T45*V43)</f>
        <v>1918222.7233812951</v>
      </c>
      <c r="W45" s="17" t="str">
        <f>IF(V45&gt;U45,"MET", "NOT MET")</f>
        <v>MET</v>
      </c>
    </row>
    <row r="46" spans="1:23" x14ac:dyDescent="0.25">
      <c r="A46" s="23">
        <v>900</v>
      </c>
      <c r="B46" s="24" t="s">
        <v>22</v>
      </c>
      <c r="C46" s="28">
        <f>IF(ISNA(VLOOKUP($A46,'Part 1'!$A$7:$B$153,2,FALSE)),0,VLOOKUP($A46,'Part 1'!$A$7:$B$153,2,FALSE))</f>
        <v>4542878.0599999996</v>
      </c>
      <c r="D46" s="28">
        <f>IF(ISNA(VLOOKUP($A46,'Part 1'!$D$7:$E$153,2,FALSE)),0,VLOOKUP($A46,'Part 1'!$D$7:$E$153,2,FALSE))</f>
        <v>132112.49</v>
      </c>
      <c r="E46" s="28">
        <f>IF(ISNA(VLOOKUP($A46,'Part 1'!$G$7:$H$150,2,FALSE)),0,VLOOKUP($A46,'Part 1'!$G$7:$H$150,2,FALSE))</f>
        <v>0</v>
      </c>
      <c r="F46" s="25">
        <f>+C46-D46-E46</f>
        <v>4410765.5699999994</v>
      </c>
      <c r="G46" s="26">
        <f>+'part 2 totals'!C24-'part 2 totals'!D24</f>
        <v>467542.01</v>
      </c>
      <c r="H46" s="26">
        <f>+'part 2 totals'!E24-'part 2 totals'!F24</f>
        <v>207320.03</v>
      </c>
      <c r="I46" s="26">
        <f>+'part 2 totals'!G24-'part 2 totals'!H24</f>
        <v>0</v>
      </c>
      <c r="J46" s="26">
        <f>+'part 2 totals'!I24-'part 2 totals'!J24</f>
        <v>106418.73999999999</v>
      </c>
      <c r="K46" s="26">
        <f>+'part 2 totals'!K24-'part 2 totals'!L24</f>
        <v>3718.86</v>
      </c>
      <c r="L46" s="26">
        <f>+'part 2 totals'!M24-'part 2 totals'!N24</f>
        <v>0</v>
      </c>
      <c r="M46" s="26">
        <f>+'part 2 totals'!O24-'part 2 totals'!P24</f>
        <v>0</v>
      </c>
      <c r="N46" s="26">
        <f>+'part 2 totals'!Q24-'part 2 totals'!R24+'part 2 totals'!S24-'part 2 totals'!T24</f>
        <v>74.56</v>
      </c>
      <c r="O46" s="26">
        <f>SUM(G46:N46)</f>
        <v>785074.20000000007</v>
      </c>
      <c r="P46" s="26">
        <f>+F46-O46</f>
        <v>3625691.3699999992</v>
      </c>
      <c r="Q46" s="32">
        <f>IF(ISNA(VLOOKUP($A46,'M1NM ELEM SEC CC20'!$A$2:$E$155,5,FALSE)),0,VLOOKUP($A46,'M1NM ELEM SEC CC20'!$A$2:$E$155,5,FALSE))</f>
        <v>467</v>
      </c>
      <c r="R46" s="26">
        <f>SUM(P46/Q46)</f>
        <v>7763.7930835117759</v>
      </c>
      <c r="S46" s="17">
        <f>IF(ISNA(VLOOKUP($A46,'Elem Second Child Count 20'!$A$2:$E$156,5,FALSE)),0,VLOOKUP($A46,'Elem Second Child Count 20'!$A$2:$E$156,5,FALSE))</f>
        <v>92</v>
      </c>
      <c r="T46" s="17"/>
      <c r="U46" s="26">
        <f>SUM(R46*S46)</f>
        <v>714268.96368308342</v>
      </c>
      <c r="V46" s="26">
        <f>SUM(M46+N46+P46)</f>
        <v>3625765.9299999992</v>
      </c>
      <c r="W46" s="17"/>
    </row>
    <row r="47" spans="1:23" x14ac:dyDescent="0.25">
      <c r="A47" s="23" t="s">
        <v>164</v>
      </c>
      <c r="B47" s="24"/>
      <c r="C47" s="25"/>
      <c r="D47" s="25"/>
      <c r="E47" s="25"/>
      <c r="F47" s="25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32">
        <f>IF(ISNA(VLOOKUP($A46,'M1NM ELEM SEC CC20'!$A$2:$E$155,3,FALSE)),0,VLOOKUP($A46,'M1NM ELEM SEC CC20'!$A$2:$E$155,3,FALSE))</f>
        <v>248</v>
      </c>
      <c r="R47" s="17"/>
      <c r="S47" s="17">
        <f>IF(ISNA(VLOOKUP($A46,'Elem Second Child Count 20'!$A$2:$E$156,3,FALSE)),0,VLOOKUP($A46,'Elem Second Child Count 20'!$A$2:$E$156,3,FALSE))</f>
        <v>45</v>
      </c>
      <c r="T47" s="27">
        <f>SUM(S47/S46)</f>
        <v>0.4891304347826087</v>
      </c>
      <c r="U47" s="26">
        <f>SUM(S47*R46)</f>
        <v>349370.68875802989</v>
      </c>
      <c r="V47" s="26">
        <f>SUM(T47*V46)</f>
        <v>1773472.4657608692</v>
      </c>
      <c r="W47" s="17" t="str">
        <f>IF(V47&gt;U47,"MET","NOT MET")</f>
        <v>MET</v>
      </c>
    </row>
    <row r="48" spans="1:23" x14ac:dyDescent="0.25">
      <c r="A48" s="23" t="s">
        <v>165</v>
      </c>
      <c r="B48" s="24"/>
      <c r="C48" s="25"/>
      <c r="D48" s="25"/>
      <c r="E48" s="25"/>
      <c r="F48" s="25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32">
        <f>IF(ISNA(VLOOKUP($A46,'M1NM ELEM SEC CC20'!$A$2:$E$155,4,FALSE)),0,VLOOKUP($A46,'M1NM ELEM SEC CC20'!$A$2:$E$155,4,FALSE))</f>
        <v>219</v>
      </c>
      <c r="R48" s="17"/>
      <c r="S48" s="17">
        <f>IF(ISNA(VLOOKUP($A46,'Elem Second Child Count 20'!$A$2:$E$156,4,FALSE)),0,VLOOKUP($A46,'Elem Second Child Count 20'!$A$2:$E$156,4,FALSE))</f>
        <v>47</v>
      </c>
      <c r="T48" s="27">
        <f>SUM(S48/S46)</f>
        <v>0.51086956521739135</v>
      </c>
      <c r="U48" s="26">
        <f>SUM(R46*S48)</f>
        <v>364898.27492505347</v>
      </c>
      <c r="V48" s="26">
        <f>SUM(T48*V46)</f>
        <v>1852293.4642391303</v>
      </c>
      <c r="W48" s="17" t="str">
        <f>IF(V48&gt;U48,"MET", "NOT MET")</f>
        <v>MET</v>
      </c>
    </row>
    <row r="49" spans="1:23" x14ac:dyDescent="0.25">
      <c r="A49" s="23">
        <v>920</v>
      </c>
      <c r="B49" s="24" t="s">
        <v>23</v>
      </c>
      <c r="C49" s="28">
        <f>IF(ISNA(VLOOKUP($A49,'Part 1'!$A$7:$B$153,2,FALSE)),0,VLOOKUP($A49,'Part 1'!$A$7:$B$153,2,FALSE))</f>
        <v>16277752.76</v>
      </c>
      <c r="D49" s="28">
        <f>IF(ISNA(VLOOKUP($A49,'Part 1'!$D$7:$E$153,2,FALSE)),0,VLOOKUP($A49,'Part 1'!$D$7:$E$153,2,FALSE))</f>
        <v>276026.71000000002</v>
      </c>
      <c r="E49" s="28">
        <f>IF(ISNA(VLOOKUP($A49,'Part 1'!$G$7:$H$150,2,FALSE)),0,VLOOKUP($A49,'Part 1'!$G$7:$H$150,2,FALSE))</f>
        <v>0</v>
      </c>
      <c r="F49" s="25">
        <f>+C49-D49-E49</f>
        <v>16001726.049999999</v>
      </c>
      <c r="G49" s="26">
        <f>+'part 2 totals'!C25-'part 2 totals'!D25</f>
        <v>1439880.05</v>
      </c>
      <c r="H49" s="26">
        <f>+'part 2 totals'!E25-'part 2 totals'!F25</f>
        <v>519703.78999999992</v>
      </c>
      <c r="I49" s="26">
        <f>+'part 2 totals'!G25-'part 2 totals'!H25</f>
        <v>1104.17</v>
      </c>
      <c r="J49" s="26">
        <f>+'part 2 totals'!I25-'part 2 totals'!J25</f>
        <v>400206.87</v>
      </c>
      <c r="K49" s="26">
        <f>+'part 2 totals'!K25-'part 2 totals'!L25</f>
        <v>4029.9</v>
      </c>
      <c r="L49" s="26">
        <f>+'part 2 totals'!M25-'part 2 totals'!N25</f>
        <v>0</v>
      </c>
      <c r="M49" s="26">
        <f>+'part 2 totals'!O25-'part 2 totals'!P25</f>
        <v>0</v>
      </c>
      <c r="N49" s="26">
        <f>+'part 2 totals'!Q25-'part 2 totals'!R25+'part 2 totals'!S25-'part 2 totals'!T25</f>
        <v>0</v>
      </c>
      <c r="O49" s="26">
        <f>SUM(G49:N49)</f>
        <v>2364924.7799999998</v>
      </c>
      <c r="P49" s="26">
        <f>+F49-O49</f>
        <v>13636801.27</v>
      </c>
      <c r="Q49" s="32">
        <f>IF(ISNA(VLOOKUP($A49,'M1NM ELEM SEC CC20'!$A$2:$E$155,5,FALSE)),0,VLOOKUP($A49,'M1NM ELEM SEC CC20'!$A$2:$E$155,5,FALSE))</f>
        <v>1678</v>
      </c>
      <c r="R49" s="26">
        <f>SUM(P49/Q49)</f>
        <v>8126.8183969010724</v>
      </c>
      <c r="S49" s="17">
        <f>IF(ISNA(VLOOKUP($A49,'Elem Second Child Count 20'!$A$2:$E$156,5,FALSE)),0,VLOOKUP($A49,'Elem Second Child Count 20'!$A$2:$E$156,5,FALSE))</f>
        <v>274</v>
      </c>
      <c r="T49" s="17"/>
      <c r="U49" s="26">
        <f>SUM(R49*S49)</f>
        <v>2226748.240750894</v>
      </c>
      <c r="V49" s="26">
        <f>SUM(M49+N49+P49)</f>
        <v>13636801.27</v>
      </c>
      <c r="W49" s="17"/>
    </row>
    <row r="50" spans="1:23" x14ac:dyDescent="0.25">
      <c r="A50" s="23" t="s">
        <v>164</v>
      </c>
      <c r="B50" s="24"/>
      <c r="C50" s="25"/>
      <c r="D50" s="25"/>
      <c r="E50" s="25"/>
      <c r="F50" s="25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32">
        <f>IF(ISNA(VLOOKUP($A49,'M1NM ELEM SEC CC20'!$A$2:$E$155,3,FALSE)),0,VLOOKUP($A49,'M1NM ELEM SEC CC20'!$A$2:$E$155,3,FALSE))</f>
        <v>898</v>
      </c>
      <c r="R50" s="17"/>
      <c r="S50" s="17">
        <f>IF(ISNA(VLOOKUP($A49,'Elem Second Child Count 20'!$A$2:$E$156,3,FALSE)),0,VLOOKUP($A49,'Elem Second Child Count 20'!$A$2:$E$156,3,FALSE))</f>
        <v>160</v>
      </c>
      <c r="T50" s="27">
        <f>SUM(S50/S49)</f>
        <v>0.58394160583941601</v>
      </c>
      <c r="U50" s="26">
        <f>SUM(S50*R49)</f>
        <v>1300290.9435041717</v>
      </c>
      <c r="V50" s="26">
        <f>SUM(T50*V49)</f>
        <v>7963095.6321167871</v>
      </c>
      <c r="W50" s="17" t="str">
        <f>IF(V50&gt;U50,"MET","NOT MET")</f>
        <v>MET</v>
      </c>
    </row>
    <row r="51" spans="1:23" x14ac:dyDescent="0.25">
      <c r="A51" s="23" t="s">
        <v>165</v>
      </c>
      <c r="B51" s="24"/>
      <c r="C51" s="25"/>
      <c r="D51" s="25"/>
      <c r="E51" s="25"/>
      <c r="F51" s="25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32">
        <f>IF(ISNA(VLOOKUP($A49,'M1NM ELEM SEC CC20'!$A$2:$E$155,4,FALSE)),0,VLOOKUP($A49,'M1NM ELEM SEC CC20'!$A$2:$E$155,4,FALSE))</f>
        <v>780</v>
      </c>
      <c r="R51" s="17"/>
      <c r="S51" s="17">
        <f>IF(ISNA(VLOOKUP($A49,'Elem Second Child Count 20'!$A$2:$E$156,4,FALSE)),0,VLOOKUP($A49,'Elem Second Child Count 20'!$A$2:$E$156,4,FALSE))</f>
        <v>114</v>
      </c>
      <c r="T51" s="27">
        <f>SUM(S51/S49)</f>
        <v>0.41605839416058393</v>
      </c>
      <c r="U51" s="26">
        <f>SUM(R49*S51)</f>
        <v>926457.29724672227</v>
      </c>
      <c r="V51" s="26">
        <f>SUM(T51*V49)</f>
        <v>5673705.6378832115</v>
      </c>
      <c r="W51" s="17" t="str">
        <f>IF(V51&gt;U51,"MET", "NOT MET")</f>
        <v>MET</v>
      </c>
    </row>
    <row r="52" spans="1:23" x14ac:dyDescent="0.25">
      <c r="A52" s="23">
        <v>921</v>
      </c>
      <c r="B52" s="24" t="s">
        <v>24</v>
      </c>
      <c r="C52" s="28">
        <f>IF(ISNA(VLOOKUP($A52,'Part 1'!$A$7:$B$153,2,FALSE)),0,VLOOKUP($A52,'Part 1'!$A$7:$B$153,2,FALSE))</f>
        <v>6701542.5999999996</v>
      </c>
      <c r="D52" s="28">
        <f>IF(ISNA(VLOOKUP($A52,'Part 1'!$D$7:$E$153,2,FALSE)),0,VLOOKUP($A52,'Part 1'!$D$7:$E$153,2,FALSE))</f>
        <v>125281.92</v>
      </c>
      <c r="E52" s="28">
        <f>IF(ISNA(VLOOKUP($A52,'Part 1'!$G$7:$H$150,2,FALSE)),0,VLOOKUP($A52,'Part 1'!$G$7:$H$150,2,FALSE))</f>
        <v>0</v>
      </c>
      <c r="F52" s="25">
        <f>+C52-D52-E52</f>
        <v>6576260.6799999997</v>
      </c>
      <c r="G52" s="26">
        <f>+'part 2 totals'!C26-'part 2 totals'!D26</f>
        <v>585599.77</v>
      </c>
      <c r="H52" s="26">
        <f>+'part 2 totals'!E26-'part 2 totals'!F26</f>
        <v>376408.51</v>
      </c>
      <c r="I52" s="26">
        <f>+'part 2 totals'!G26-'part 2 totals'!H26</f>
        <v>0</v>
      </c>
      <c r="J52" s="26">
        <f>+'part 2 totals'!I26-'part 2 totals'!J26</f>
        <v>119961.87999999999</v>
      </c>
      <c r="K52" s="26">
        <f>+'part 2 totals'!K26-'part 2 totals'!L26</f>
        <v>0</v>
      </c>
      <c r="L52" s="26">
        <f>+'part 2 totals'!M26-'part 2 totals'!N26</f>
        <v>19966</v>
      </c>
      <c r="M52" s="26">
        <f>+'part 2 totals'!O26-'part 2 totals'!P26</f>
        <v>13765.12</v>
      </c>
      <c r="N52" s="26">
        <f>+'part 2 totals'!Q26-'part 2 totals'!R26+'part 2 totals'!S26-'part 2 totals'!T26</f>
        <v>0</v>
      </c>
      <c r="O52" s="26">
        <f>SUM(G52:N52)</f>
        <v>1115701.28</v>
      </c>
      <c r="P52" s="26">
        <f>+F52-O52</f>
        <v>5460559.3999999994</v>
      </c>
      <c r="Q52" s="32">
        <f>IF(ISNA(VLOOKUP($A52,'M1NM ELEM SEC CC20'!$A$2:$E$155,5,FALSE)),0,VLOOKUP($A52,'M1NM ELEM SEC CC20'!$A$2:$E$155,5,FALSE))</f>
        <v>547</v>
      </c>
      <c r="R52" s="26">
        <f>SUM(P52/Q52)</f>
        <v>9982.7411334552089</v>
      </c>
      <c r="S52" s="17">
        <f>IF(ISNA(VLOOKUP($A52,'Elem Second Child Count 20'!$A$2:$E$156,5,FALSE)),0,VLOOKUP($A52,'Elem Second Child Count 20'!$A$2:$E$156,5,FALSE))</f>
        <v>101</v>
      </c>
      <c r="T52" s="17"/>
      <c r="U52" s="26">
        <f>SUM(R52*S52)</f>
        <v>1008256.8544789761</v>
      </c>
      <c r="V52" s="26">
        <f>SUM(M52+N52+P52)</f>
        <v>5474324.5199999996</v>
      </c>
      <c r="W52" s="17"/>
    </row>
    <row r="53" spans="1:23" x14ac:dyDescent="0.25">
      <c r="A53" s="23" t="s">
        <v>164</v>
      </c>
      <c r="B53" s="24"/>
      <c r="C53" s="25"/>
      <c r="D53" s="25"/>
      <c r="E53" s="25"/>
      <c r="F53" s="25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32">
        <f>IF(ISNA(VLOOKUP($A52,'M1NM ELEM SEC CC20'!$A$2:$E$155,3,FALSE)),0,VLOOKUP($A52,'M1NM ELEM SEC CC20'!$A$2:$E$155,3,FALSE))</f>
        <v>293</v>
      </c>
      <c r="R53" s="17"/>
      <c r="S53" s="17">
        <f>IF(ISNA(VLOOKUP($A52,'Elem Second Child Count 20'!$A$2:$E$156,3,FALSE)),0,VLOOKUP($A52,'Elem Second Child Count 20'!$A$2:$E$156,3,FALSE))</f>
        <v>55</v>
      </c>
      <c r="T53" s="27">
        <f>SUM(S53/S52)</f>
        <v>0.54455445544554459</v>
      </c>
      <c r="U53" s="26">
        <f>SUM(S53*R52)</f>
        <v>549050.76234003645</v>
      </c>
      <c r="V53" s="26">
        <f>SUM(T53*V52)</f>
        <v>2981067.8079207921</v>
      </c>
      <c r="W53" s="17" t="str">
        <f>IF(V53&gt;U53,"MET","NOT MET")</f>
        <v>MET</v>
      </c>
    </row>
    <row r="54" spans="1:23" x14ac:dyDescent="0.25">
      <c r="A54" s="23" t="s">
        <v>165</v>
      </c>
      <c r="B54" s="24"/>
      <c r="C54" s="25"/>
      <c r="D54" s="25"/>
      <c r="E54" s="25"/>
      <c r="F54" s="25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32">
        <f>IF(ISNA(VLOOKUP($A52,'M1NM ELEM SEC CC20'!$A$2:$E$155,4,FALSE)),0,VLOOKUP($A52,'M1NM ELEM SEC CC20'!$A$2:$E$155,4,FALSE))</f>
        <v>254</v>
      </c>
      <c r="R54" s="17"/>
      <c r="S54" s="17">
        <f>IF(ISNA(VLOOKUP($A52,'Elem Second Child Count 20'!$A$2:$E$156,4,FALSE)),0,VLOOKUP($A52,'Elem Second Child Count 20'!$A$2:$E$156,4,FALSE))</f>
        <v>46</v>
      </c>
      <c r="T54" s="27">
        <f>SUM(S54/S52)</f>
        <v>0.45544554455445546</v>
      </c>
      <c r="U54" s="26">
        <f>SUM(R52*S54)</f>
        <v>459206.0921389396</v>
      </c>
      <c r="V54" s="26">
        <f>SUM(T54*V52)</f>
        <v>2493256.7120792079</v>
      </c>
      <c r="W54" s="17" t="str">
        <f>IF(V54&gt;U54,"MET", "NOT MET")</f>
        <v>MET</v>
      </c>
    </row>
    <row r="55" spans="1:23" x14ac:dyDescent="0.25">
      <c r="A55" s="23">
        <v>1000</v>
      </c>
      <c r="B55" s="24" t="s">
        <v>25</v>
      </c>
      <c r="C55" s="28">
        <f>IF(ISNA(VLOOKUP($A55,'Part 1'!$A$7:$B$153,2,FALSE)),0,VLOOKUP($A55,'Part 1'!$A$7:$B$153,2,FALSE))</f>
        <v>17270357.66</v>
      </c>
      <c r="D55" s="28">
        <f>IF(ISNA(VLOOKUP($A55,'Part 1'!$D$7:$E$153,2,FALSE)),0,VLOOKUP($A55,'Part 1'!$D$7:$E$153,2,FALSE))</f>
        <v>886401.25</v>
      </c>
      <c r="E55" s="28">
        <f>IF(ISNA(VLOOKUP($A55,'Part 1'!$G$7:$H$150,2,FALSE)),0,VLOOKUP($A55,'Part 1'!$G$7:$H$150,2,FALSE))</f>
        <v>0</v>
      </c>
      <c r="F55" s="25">
        <f>+C55-D55-E55</f>
        <v>16383956.41</v>
      </c>
      <c r="G55" s="26">
        <f>+'part 2 totals'!C27-'part 2 totals'!D27</f>
        <v>1593313.27</v>
      </c>
      <c r="H55" s="26">
        <f>+'part 2 totals'!E27-'part 2 totals'!F27</f>
        <v>659941.44000000006</v>
      </c>
      <c r="I55" s="26">
        <f>+'part 2 totals'!G27-'part 2 totals'!H27</f>
        <v>0</v>
      </c>
      <c r="J55" s="26">
        <f>+'part 2 totals'!I27-'part 2 totals'!J27</f>
        <v>333420.89</v>
      </c>
      <c r="K55" s="26">
        <f>+'part 2 totals'!K27-'part 2 totals'!L27</f>
        <v>8580.77</v>
      </c>
      <c r="L55" s="26">
        <f>+'part 2 totals'!M27-'part 2 totals'!N27</f>
        <v>0</v>
      </c>
      <c r="M55" s="26">
        <f>+'part 2 totals'!O27-'part 2 totals'!P27</f>
        <v>0</v>
      </c>
      <c r="N55" s="26">
        <f>+'part 2 totals'!Q27-'part 2 totals'!R27+'part 2 totals'!S27-'part 2 totals'!T27</f>
        <v>39190.78</v>
      </c>
      <c r="O55" s="26">
        <f>SUM(G55:N55)</f>
        <v>2634447.15</v>
      </c>
      <c r="P55" s="26">
        <f>+F55-O55</f>
        <v>13749509.26</v>
      </c>
      <c r="Q55" s="32">
        <f>IF(ISNA(VLOOKUP($A55,'M1NM ELEM SEC CC20'!$A$2:$E$155,5,FALSE)),0,VLOOKUP($A55,'M1NM ELEM SEC CC20'!$A$2:$E$155,5,FALSE))</f>
        <v>1133</v>
      </c>
      <c r="R55" s="26">
        <f>SUM(P55/Q55)</f>
        <v>12135.489196822595</v>
      </c>
      <c r="S55" s="17">
        <f>IF(ISNA(VLOOKUP($A55,'Elem Second Child Count 20'!$A$2:$E$156,5,FALSE)),0,VLOOKUP($A55,'Elem Second Child Count 20'!$A$2:$E$156,5,FALSE))</f>
        <v>256</v>
      </c>
      <c r="T55" s="17"/>
      <c r="U55" s="26">
        <f>SUM(R55*S55)</f>
        <v>3106685.2343865843</v>
      </c>
      <c r="V55" s="26">
        <f>SUM(M55+N55+P55)</f>
        <v>13788700.039999999</v>
      </c>
      <c r="W55" s="17"/>
    </row>
    <row r="56" spans="1:23" x14ac:dyDescent="0.25">
      <c r="A56" s="23" t="s">
        <v>164</v>
      </c>
      <c r="B56" s="24"/>
      <c r="C56" s="25"/>
      <c r="D56" s="25"/>
      <c r="E56" s="25"/>
      <c r="F56" s="25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32">
        <f>IF(ISNA(VLOOKUP($A55,'M1NM ELEM SEC CC20'!$A$2:$E$155,3,FALSE)),0,VLOOKUP($A55,'M1NM ELEM SEC CC20'!$A$2:$E$155,3,FALSE))</f>
        <v>669</v>
      </c>
      <c r="R56" s="17"/>
      <c r="S56" s="17">
        <f>IF(ISNA(VLOOKUP($A55,'Elem Second Child Count 20'!$A$2:$E$156,3,FALSE)),0,VLOOKUP($A55,'Elem Second Child Count 20'!$A$2:$E$156,3,FALSE))</f>
        <v>169</v>
      </c>
      <c r="T56" s="27">
        <f>SUM(S56/S55)</f>
        <v>0.66015625</v>
      </c>
      <c r="U56" s="26">
        <f>SUM(S56*R55)</f>
        <v>2050897.6742630184</v>
      </c>
      <c r="V56" s="26">
        <f>SUM(T56*V55)</f>
        <v>9102696.510781249</v>
      </c>
      <c r="W56" s="17" t="str">
        <f>IF(V56&gt;U56,"MET","NOT MET")</f>
        <v>MET</v>
      </c>
    </row>
    <row r="57" spans="1:23" x14ac:dyDescent="0.25">
      <c r="A57" s="23" t="s">
        <v>165</v>
      </c>
      <c r="B57" s="24"/>
      <c r="C57" s="25"/>
      <c r="D57" s="25"/>
      <c r="E57" s="25"/>
      <c r="F57" s="25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32">
        <f>IF(ISNA(VLOOKUP($A55,'M1NM ELEM SEC CC20'!$A$2:$E$155,4,FALSE)),0,VLOOKUP($A55,'M1NM ELEM SEC CC20'!$A$2:$E$155,4,FALSE))</f>
        <v>464</v>
      </c>
      <c r="R57" s="17"/>
      <c r="S57" s="17">
        <f>IF(ISNA(VLOOKUP($A55,'Elem Second Child Count 20'!$A$2:$E$156,4,FALSE)),0,VLOOKUP($A55,'Elem Second Child Count 20'!$A$2:$E$156,4,FALSE))</f>
        <v>87</v>
      </c>
      <c r="T57" s="27">
        <f>SUM(S57/S55)</f>
        <v>0.33984375</v>
      </c>
      <c r="U57" s="26">
        <f>SUM(R55*S57)</f>
        <v>1055787.5601235658</v>
      </c>
      <c r="V57" s="26">
        <f>SUM(T57*V55)</f>
        <v>4686003.5292187501</v>
      </c>
      <c r="W57" s="17" t="str">
        <f>IF(V57&gt;U57,"MET", "NOT MET")</f>
        <v>MET</v>
      </c>
    </row>
    <row r="58" spans="1:23" x14ac:dyDescent="0.25">
      <c r="A58" s="23">
        <v>1100</v>
      </c>
      <c r="B58" s="24" t="s">
        <v>26</v>
      </c>
      <c r="C58" s="28">
        <f>IF(ISNA(VLOOKUP($A58,'Part 1'!$A$7:$B$153,2,FALSE)),0,VLOOKUP($A58,'Part 1'!$A$7:$B$153,2,FALSE))</f>
        <v>16526351.050000001</v>
      </c>
      <c r="D58" s="28">
        <f>IF(ISNA(VLOOKUP($A58,'Part 1'!$D$7:$E$153,2,FALSE)),0,VLOOKUP($A58,'Part 1'!$D$7:$E$153,2,FALSE))</f>
        <v>161249.21</v>
      </c>
      <c r="E58" s="28">
        <f>IF(ISNA(VLOOKUP($A58,'Part 1'!$G$7:$H$150,2,FALSE)),0,VLOOKUP($A58,'Part 1'!$G$7:$H$150,2,FALSE))</f>
        <v>0</v>
      </c>
      <c r="F58" s="25">
        <f>+C58-D58-E58</f>
        <v>16365101.84</v>
      </c>
      <c r="G58" s="26">
        <f>+'part 2 totals'!C28-'part 2 totals'!D28</f>
        <v>1022362.44</v>
      </c>
      <c r="H58" s="26">
        <f>+'part 2 totals'!E28-'part 2 totals'!F28</f>
        <v>898770.55999999994</v>
      </c>
      <c r="I58" s="26">
        <f>+'part 2 totals'!G28-'part 2 totals'!H28</f>
        <v>0</v>
      </c>
      <c r="J58" s="26">
        <f>+'part 2 totals'!I28-'part 2 totals'!J28</f>
        <v>300230.22000000003</v>
      </c>
      <c r="K58" s="26">
        <f>+'part 2 totals'!K28-'part 2 totals'!L28</f>
        <v>3488.4000000000005</v>
      </c>
      <c r="L58" s="26">
        <f>+'part 2 totals'!M28-'part 2 totals'!N28</f>
        <v>0</v>
      </c>
      <c r="M58" s="26">
        <f>+'part 2 totals'!O28-'part 2 totals'!P28</f>
        <v>0</v>
      </c>
      <c r="N58" s="26">
        <f>+'part 2 totals'!Q28-'part 2 totals'!R28+'part 2 totals'!S28-'part 2 totals'!T28</f>
        <v>0</v>
      </c>
      <c r="O58" s="26">
        <f>SUM(G58:N58)</f>
        <v>2224851.62</v>
      </c>
      <c r="P58" s="26">
        <f>+F58-O58</f>
        <v>14140250.219999999</v>
      </c>
      <c r="Q58" s="32">
        <f>IF(ISNA(VLOOKUP($A58,'M1NM ELEM SEC CC20'!$A$2:$E$155,5,FALSE)),0,VLOOKUP($A58,'M1NM ELEM SEC CC20'!$A$2:$E$155,5,FALSE))</f>
        <v>1286</v>
      </c>
      <c r="R58" s="26">
        <f>SUM(P58/Q58)</f>
        <v>10995.528942457231</v>
      </c>
      <c r="S58" s="17">
        <f>IF(ISNA(VLOOKUP($A58,'Elem Second Child Count 20'!$A$2:$E$156,5,FALSE)),0,VLOOKUP($A58,'Elem Second Child Count 20'!$A$2:$E$156,5,FALSE))</f>
        <v>181</v>
      </c>
      <c r="T58" s="17"/>
      <c r="U58" s="26">
        <f>SUM(R58*S58)</f>
        <v>1990190.7385847587</v>
      </c>
      <c r="V58" s="26">
        <f>SUM(M58+N58+P58)</f>
        <v>14140250.219999999</v>
      </c>
      <c r="W58" s="17"/>
    </row>
    <row r="59" spans="1:23" x14ac:dyDescent="0.25">
      <c r="A59" s="23" t="s">
        <v>164</v>
      </c>
      <c r="B59" s="24"/>
      <c r="C59" s="25"/>
      <c r="D59" s="25"/>
      <c r="E59" s="25"/>
      <c r="F59" s="25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32">
        <f>IF(ISNA(VLOOKUP($A58,'M1NM ELEM SEC CC20'!$A$2:$E$155,3,FALSE)),0,VLOOKUP($A58,'M1NM ELEM SEC CC20'!$A$2:$E$155,3,FALSE))</f>
        <v>684</v>
      </c>
      <c r="R59" s="17"/>
      <c r="S59" s="17">
        <f>IF(ISNA(VLOOKUP($A58,'Elem Second Child Count 20'!$A$2:$E$156,3,FALSE)),0,VLOOKUP($A58,'Elem Second Child Count 20'!$A$2:$E$156,3,FALSE))</f>
        <v>105</v>
      </c>
      <c r="T59" s="27">
        <f>SUM(S59/S58)</f>
        <v>0.58011049723756902</v>
      </c>
      <c r="U59" s="26">
        <f>SUM(S59*R58)</f>
        <v>1154530.5389580093</v>
      </c>
      <c r="V59" s="26">
        <f>SUM(T59*V58)</f>
        <v>8202907.5861878442</v>
      </c>
      <c r="W59" s="17" t="str">
        <f>IF(V59&gt;U59,"MET","NOT MET")</f>
        <v>MET</v>
      </c>
    </row>
    <row r="60" spans="1:23" x14ac:dyDescent="0.25">
      <c r="A60" s="23" t="s">
        <v>165</v>
      </c>
      <c r="B60" s="24"/>
      <c r="C60" s="25"/>
      <c r="D60" s="25"/>
      <c r="E60" s="25"/>
      <c r="F60" s="25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32">
        <f>IF(ISNA(VLOOKUP($A58,'M1NM ELEM SEC CC20'!$A$2:$E$155,4,FALSE)),0,VLOOKUP($A58,'M1NM ELEM SEC CC20'!$A$2:$E$155,4,FALSE))</f>
        <v>602</v>
      </c>
      <c r="R60" s="17"/>
      <c r="S60" s="17">
        <f>IF(ISNA(VLOOKUP($A58,'Elem Second Child Count 20'!$A$2:$E$156,4,FALSE)),0,VLOOKUP($A58,'Elem Second Child Count 20'!$A$2:$E$156,4,FALSE))</f>
        <v>76</v>
      </c>
      <c r="T60" s="27">
        <f>SUM(S60/S58)</f>
        <v>0.41988950276243092</v>
      </c>
      <c r="U60" s="26">
        <f>SUM(R58*S60)</f>
        <v>835660.19962674961</v>
      </c>
      <c r="V60" s="26">
        <f>SUM(T60*V58)</f>
        <v>5937342.6338121537</v>
      </c>
      <c r="W60" s="17" t="str">
        <f>IF(V60&gt;U60,"MET", "NOT MET")</f>
        <v>MET</v>
      </c>
    </row>
    <row r="61" spans="1:23" x14ac:dyDescent="0.25">
      <c r="A61" s="23">
        <v>1211</v>
      </c>
      <c r="B61" s="24" t="s">
        <v>27</v>
      </c>
      <c r="C61" s="28">
        <f>IF(ISNA(VLOOKUP($A61,'Part 1'!$A$7:$B$153,2,FALSE)),0,VLOOKUP($A61,'Part 1'!$A$7:$B$153,2,FALSE))</f>
        <v>8963385.0399999991</v>
      </c>
      <c r="D61" s="28">
        <f>IF(ISNA(VLOOKUP($A61,'Part 1'!$D$7:$E$153,2,FALSE)),0,VLOOKUP($A61,'Part 1'!$D$7:$E$153,2,FALSE))</f>
        <v>366426.26</v>
      </c>
      <c r="E61" s="28">
        <f>IF(ISNA(VLOOKUP($A61,'Part 1'!$G$7:$H$150,2,FALSE)),0,VLOOKUP($A61,'Part 1'!$G$7:$H$150,2,FALSE))</f>
        <v>0</v>
      </c>
      <c r="F61" s="25">
        <f>+C61-D61-E61</f>
        <v>8596958.7799999993</v>
      </c>
      <c r="G61" s="26">
        <f>+'part 2 totals'!C29-'part 2 totals'!D29</f>
        <v>804017.56</v>
      </c>
      <c r="H61" s="26">
        <f>+'part 2 totals'!E29-'part 2 totals'!F29</f>
        <v>190589.38</v>
      </c>
      <c r="I61" s="26">
        <f>+'part 2 totals'!G29-'part 2 totals'!H29</f>
        <v>0</v>
      </c>
      <c r="J61" s="26">
        <f>+'part 2 totals'!I29-'part 2 totals'!J29</f>
        <v>202175.34</v>
      </c>
      <c r="K61" s="26">
        <f>+'part 2 totals'!K29-'part 2 totals'!L29</f>
        <v>11868.85</v>
      </c>
      <c r="L61" s="26">
        <f>+'part 2 totals'!M29-'part 2 totals'!N29</f>
        <v>0</v>
      </c>
      <c r="M61" s="26">
        <f>+'part 2 totals'!O29-'part 2 totals'!P29</f>
        <v>0</v>
      </c>
      <c r="N61" s="26">
        <f>+'part 2 totals'!Q29-'part 2 totals'!R29+'part 2 totals'!S29-'part 2 totals'!T29</f>
        <v>0</v>
      </c>
      <c r="O61" s="26">
        <f>SUM(G61:N61)</f>
        <v>1208651.1300000001</v>
      </c>
      <c r="P61" s="26">
        <f>+F61-O61</f>
        <v>7388307.6499999994</v>
      </c>
      <c r="Q61" s="32">
        <f>IF(ISNA(VLOOKUP($A61,'M1NM ELEM SEC CC20'!$A$2:$E$155,5,FALSE)),0,VLOOKUP($A61,'M1NM ELEM SEC CC20'!$A$2:$E$155,5,FALSE))</f>
        <v>885</v>
      </c>
      <c r="R61" s="26">
        <f>SUM(P61/Q61)</f>
        <v>8348.3702259886995</v>
      </c>
      <c r="S61" s="17">
        <f>IF(ISNA(VLOOKUP($A61,'Elem Second Child Count 20'!$A$2:$E$156,5,FALSE)),0,VLOOKUP($A61,'Elem Second Child Count 20'!$A$2:$E$156,5,FALSE))</f>
        <v>149</v>
      </c>
      <c r="T61" s="17"/>
      <c r="U61" s="26">
        <f>SUM(R61*S61)</f>
        <v>1243907.1636723161</v>
      </c>
      <c r="V61" s="26">
        <f>SUM(M61+N61+P61)</f>
        <v>7388307.6499999994</v>
      </c>
      <c r="W61" s="17"/>
    </row>
    <row r="62" spans="1:23" x14ac:dyDescent="0.25">
      <c r="A62" s="23" t="s">
        <v>164</v>
      </c>
      <c r="B62" s="24"/>
      <c r="C62" s="25"/>
      <c r="D62" s="25"/>
      <c r="E62" s="25"/>
      <c r="F62" s="25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32">
        <f>IF(ISNA(VLOOKUP($A61,'M1NM ELEM SEC CC20'!$A$2:$E$155,3,FALSE)),0,VLOOKUP($A61,'M1NM ELEM SEC CC20'!$A$2:$E$155,3,FALSE))</f>
        <v>427</v>
      </c>
      <c r="R62" s="17"/>
      <c r="S62" s="17">
        <f>IF(ISNA(VLOOKUP($A61,'Elem Second Child Count 20'!$A$2:$E$156,3,FALSE)),0,VLOOKUP($A61,'Elem Second Child Count 20'!$A$2:$E$156,3,FALSE))</f>
        <v>98</v>
      </c>
      <c r="T62" s="27">
        <f>SUM(S62/S61)</f>
        <v>0.65771812080536918</v>
      </c>
      <c r="U62" s="26">
        <f>SUM(S62*R61)</f>
        <v>818140.28214689251</v>
      </c>
      <c r="V62" s="26">
        <f>SUM(T62*V61)</f>
        <v>4859423.8234899333</v>
      </c>
      <c r="W62" s="17" t="str">
        <f>IF(V62&gt;U62,"MET","NOT MET")</f>
        <v>MET</v>
      </c>
    </row>
    <row r="63" spans="1:23" x14ac:dyDescent="0.25">
      <c r="A63" s="23" t="s">
        <v>165</v>
      </c>
      <c r="B63" s="24"/>
      <c r="C63" s="25"/>
      <c r="D63" s="25"/>
      <c r="E63" s="25"/>
      <c r="F63" s="25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32">
        <f>IF(ISNA(VLOOKUP($A61,'M1NM ELEM SEC CC20'!$A$2:$E$155,4,FALSE)),0,VLOOKUP($A61,'M1NM ELEM SEC CC20'!$A$2:$E$155,4,FALSE))</f>
        <v>458</v>
      </c>
      <c r="R63" s="17"/>
      <c r="S63" s="17">
        <f>IF(ISNA(VLOOKUP($A61,'Elem Second Child Count 20'!$A$2:$E$156,4,FALSE)),0,VLOOKUP($A61,'Elem Second Child Count 20'!$A$2:$E$156,4,FALSE))</f>
        <v>51</v>
      </c>
      <c r="T63" s="27">
        <f>SUM(S63/S61)</f>
        <v>0.34228187919463088</v>
      </c>
      <c r="U63" s="26">
        <f>SUM(R61*S63)</f>
        <v>425766.88152542367</v>
      </c>
      <c r="V63" s="26">
        <f>SUM(T63*V61)</f>
        <v>2528883.8265100671</v>
      </c>
      <c r="W63" s="17" t="str">
        <f>IF(V63&gt;U63,"MET", "NOT MET")</f>
        <v>MET</v>
      </c>
    </row>
    <row r="64" spans="1:23" x14ac:dyDescent="0.25">
      <c r="A64" s="23">
        <v>1212</v>
      </c>
      <c r="B64" s="24" t="s">
        <v>28</v>
      </c>
      <c r="C64" s="28">
        <f>IF(ISNA(VLOOKUP($A64,'Part 1'!$A$7:$B$153,2,FALSE)),0,VLOOKUP($A64,'Part 1'!$A$7:$B$153,2,FALSE))</f>
        <v>18639845.579999998</v>
      </c>
      <c r="D64" s="28">
        <f>IF(ISNA(VLOOKUP($A64,'Part 1'!$D$7:$E$153,2,FALSE)),0,VLOOKUP($A64,'Part 1'!$D$7:$E$153,2,FALSE))</f>
        <v>490622.92</v>
      </c>
      <c r="E64" s="28">
        <f>IF(ISNA(VLOOKUP($A64,'Part 1'!$G$7:$H$150,2,FALSE)),0,VLOOKUP($A64,'Part 1'!$G$7:$H$150,2,FALSE))</f>
        <v>0</v>
      </c>
      <c r="F64" s="25">
        <f>+C64-D64-E64</f>
        <v>18149222.659999996</v>
      </c>
      <c r="G64" s="26">
        <f>+'part 2 totals'!C30-'part 2 totals'!D30</f>
        <v>1277460.22</v>
      </c>
      <c r="H64" s="26">
        <f>+'part 2 totals'!E30-'part 2 totals'!F30</f>
        <v>659844.68000000005</v>
      </c>
      <c r="I64" s="26">
        <f>+'part 2 totals'!G30-'part 2 totals'!H30</f>
        <v>0</v>
      </c>
      <c r="J64" s="26">
        <f>+'part 2 totals'!I30-'part 2 totals'!J30</f>
        <v>445085.52</v>
      </c>
      <c r="K64" s="26">
        <f>+'part 2 totals'!K30-'part 2 totals'!L30</f>
        <v>29182.55</v>
      </c>
      <c r="L64" s="26">
        <f>+'part 2 totals'!M30-'part 2 totals'!N30</f>
        <v>0</v>
      </c>
      <c r="M64" s="26">
        <f>+'part 2 totals'!O30-'part 2 totals'!P30</f>
        <v>0</v>
      </c>
      <c r="N64" s="26">
        <f>+'part 2 totals'!Q30-'part 2 totals'!R30+'part 2 totals'!S30-'part 2 totals'!T30</f>
        <v>26151.489999999998</v>
      </c>
      <c r="O64" s="26">
        <f>SUM(G64:N64)</f>
        <v>2437724.46</v>
      </c>
      <c r="P64" s="26">
        <f>+F64-O64</f>
        <v>15711498.199999996</v>
      </c>
      <c r="Q64" s="32">
        <f>IF(ISNA(VLOOKUP($A64,'M1NM ELEM SEC CC20'!$A$2:$E$155,5,FALSE)),0,VLOOKUP($A64,'M1NM ELEM SEC CC20'!$A$2:$E$155,5,FALSE))</f>
        <v>1585</v>
      </c>
      <c r="R64" s="26">
        <f>SUM(P64/Q64)</f>
        <v>9912.6171608832774</v>
      </c>
      <c r="S64" s="17">
        <f>IF(ISNA(VLOOKUP($A64,'Elem Second Child Count 20'!$A$2:$E$156,5,FALSE)),0,VLOOKUP($A64,'Elem Second Child Count 20'!$A$2:$E$156,5,FALSE))</f>
        <v>250</v>
      </c>
      <c r="T64" s="17"/>
      <c r="U64" s="26">
        <f>SUM(R64*S64)</f>
        <v>2478154.2902208194</v>
      </c>
      <c r="V64" s="26">
        <f>SUM(M64+N64+P64)</f>
        <v>15737649.689999996</v>
      </c>
      <c r="W64" s="17"/>
    </row>
    <row r="65" spans="1:24" x14ac:dyDescent="0.25">
      <c r="A65" s="23" t="s">
        <v>164</v>
      </c>
      <c r="B65" s="24"/>
      <c r="C65" s="25"/>
      <c r="D65" s="25"/>
      <c r="E65" s="25"/>
      <c r="F65" s="25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32">
        <f>IF(ISNA(VLOOKUP($A64,'M1NM ELEM SEC CC20'!$A$2:$E$155,3,FALSE)),0,VLOOKUP($A64,'M1NM ELEM SEC CC20'!$A$2:$E$155,3,FALSE))</f>
        <v>833</v>
      </c>
      <c r="R65" s="17"/>
      <c r="S65" s="17">
        <f>IF(ISNA(VLOOKUP($A64,'Elem Second Child Count 20'!$A$2:$E$156,3,FALSE)),0,VLOOKUP($A64,'Elem Second Child Count 20'!$A$2:$E$156,3,FALSE))</f>
        <v>146</v>
      </c>
      <c r="T65" s="27">
        <f>SUM(S65/S64)</f>
        <v>0.58399999999999996</v>
      </c>
      <c r="U65" s="26">
        <f>SUM(S65*R64)</f>
        <v>1447242.1054889585</v>
      </c>
      <c r="V65" s="26">
        <f>SUM(T65*V64)</f>
        <v>9190787.4189599976</v>
      </c>
      <c r="W65" s="17" t="str">
        <f>IF(V65&gt;U65,"MET","NOT MET")</f>
        <v>MET</v>
      </c>
    </row>
    <row r="66" spans="1:24" x14ac:dyDescent="0.25">
      <c r="A66" s="23" t="s">
        <v>165</v>
      </c>
      <c r="B66" s="24"/>
      <c r="C66" s="25"/>
      <c r="D66" s="25"/>
      <c r="E66" s="25"/>
      <c r="F66" s="25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32">
        <f>IF(ISNA(VLOOKUP($A64,'M1NM ELEM SEC CC20'!$A$2:$E$155,4,FALSE)),0,VLOOKUP($A64,'M1NM ELEM SEC CC20'!$A$2:$E$155,4,FALSE))</f>
        <v>752</v>
      </c>
      <c r="R66" s="17"/>
      <c r="S66" s="17">
        <f>IF(ISNA(VLOOKUP($A64,'Elem Second Child Count 20'!$A$2:$E$156,4,FALSE)),0,VLOOKUP($A64,'Elem Second Child Count 20'!$A$2:$E$156,4,FALSE))</f>
        <v>104</v>
      </c>
      <c r="T66" s="27">
        <f>SUM(S66/S64)</f>
        <v>0.41599999999999998</v>
      </c>
      <c r="U66" s="26">
        <f>SUM(R64*S66)</f>
        <v>1030912.1847318609</v>
      </c>
      <c r="V66" s="26">
        <f>SUM(T66*V64)</f>
        <v>6546862.2710399982</v>
      </c>
      <c r="W66" s="17" t="str">
        <f>IF(V66&gt;U66,"MET", "NOT MET")</f>
        <v>MET</v>
      </c>
    </row>
    <row r="67" spans="1:24" x14ac:dyDescent="0.25">
      <c r="A67" s="23">
        <v>1321</v>
      </c>
      <c r="B67" s="24" t="s">
        <v>29</v>
      </c>
      <c r="C67" s="28">
        <f>IF(ISNA(VLOOKUP($A67,'Part 1'!$A$7:$B$153,2,FALSE)),0,VLOOKUP($A67,'Part 1'!$A$7:$B$153,2,FALSE))</f>
        <v>28843373.050000001</v>
      </c>
      <c r="D67" s="28">
        <f>IF(ISNA(VLOOKUP($A67,'Part 1'!$D$7:$E$153,2,FALSE)),0,VLOOKUP($A67,'Part 1'!$D$7:$E$153,2,FALSE))</f>
        <v>417415.6</v>
      </c>
      <c r="E67" s="28">
        <f>IF(ISNA(VLOOKUP($A67,'Part 1'!$G$7:$H$150,2,FALSE)),0,VLOOKUP($A67,'Part 1'!$G$7:$H$150,2,FALSE))</f>
        <v>0</v>
      </c>
      <c r="F67" s="25">
        <f>+C67-D67-E67</f>
        <v>28425957.449999999</v>
      </c>
      <c r="G67" s="26">
        <f>+'part 2 totals'!C31-'part 2 totals'!D31</f>
        <v>2403593.9700000002</v>
      </c>
      <c r="H67" s="26">
        <f>+'part 2 totals'!E31-'part 2 totals'!F31</f>
        <v>1623524.95</v>
      </c>
      <c r="I67" s="26">
        <f>+'part 2 totals'!G31-'part 2 totals'!H31</f>
        <v>0</v>
      </c>
      <c r="J67" s="26">
        <f>+'part 2 totals'!I31-'part 2 totals'!J31</f>
        <v>690669.34</v>
      </c>
      <c r="K67" s="26">
        <f>+'part 2 totals'!K31-'part 2 totals'!L31</f>
        <v>55581.3</v>
      </c>
      <c r="L67" s="26">
        <f>+'part 2 totals'!M31-'part 2 totals'!N31</f>
        <v>0</v>
      </c>
      <c r="M67" s="26">
        <f>+'part 2 totals'!O31-'part 2 totals'!P31</f>
        <v>0</v>
      </c>
      <c r="N67" s="26">
        <f>+'part 2 totals'!Q31-'part 2 totals'!R31+'part 2 totals'!S31-'part 2 totals'!T31</f>
        <v>0</v>
      </c>
      <c r="O67" s="26">
        <f>SUM(G67:N67)</f>
        <v>4773369.5599999996</v>
      </c>
      <c r="P67" s="26">
        <f>+F67-O67</f>
        <v>23652587.890000001</v>
      </c>
      <c r="Q67" s="32">
        <f>IF(ISNA(VLOOKUP($A67,'M1NM ELEM SEC CC20'!$A$2:$E$155,5,FALSE)),0,VLOOKUP($A67,'M1NM ELEM SEC CC20'!$A$2:$E$155,5,FALSE))</f>
        <v>2790</v>
      </c>
      <c r="R67" s="26">
        <f>SUM(P67/Q67)</f>
        <v>8477.6300681003595</v>
      </c>
      <c r="S67" s="17">
        <f>IF(ISNA(VLOOKUP($A67,'Elem Second Child Count 20'!$A$2:$E$156,5,FALSE)),0,VLOOKUP($A67,'Elem Second Child Count 20'!$A$2:$E$156,5,FALSE))</f>
        <v>390</v>
      </c>
      <c r="T67" s="17"/>
      <c r="U67" s="26">
        <f>SUM(R67*S67)</f>
        <v>3306275.7265591403</v>
      </c>
      <c r="V67" s="26">
        <f>SUM(M67+N67+P67)</f>
        <v>23652587.890000001</v>
      </c>
      <c r="W67" s="17"/>
    </row>
    <row r="68" spans="1:24" x14ac:dyDescent="0.25">
      <c r="A68" s="23" t="s">
        <v>164</v>
      </c>
      <c r="B68" s="24"/>
      <c r="C68" s="25"/>
      <c r="D68" s="25"/>
      <c r="E68" s="25"/>
      <c r="F68" s="25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32">
        <f>IF(ISNA(VLOOKUP($A67,'M1NM ELEM SEC CC20'!$A$2:$E$155,3,FALSE)),0,VLOOKUP($A67,'M1NM ELEM SEC CC20'!$A$2:$E$155,3,FALSE))</f>
        <v>1465</v>
      </c>
      <c r="R68" s="17"/>
      <c r="S68" s="17">
        <f>IF(ISNA(VLOOKUP($A67,'Elem Second Child Count 20'!$A$2:$E$156,3,FALSE)),0,VLOOKUP($A67,'Elem Second Child Count 20'!$A$2:$E$156,3,FALSE))</f>
        <v>245</v>
      </c>
      <c r="T68" s="27">
        <f>SUM(S68/S67)</f>
        <v>0.62820512820512819</v>
      </c>
      <c r="U68" s="26">
        <f>SUM(S68*R67)</f>
        <v>2077019.3666845881</v>
      </c>
      <c r="V68" s="26">
        <f>SUM(T68*V67)</f>
        <v>14858677.007820513</v>
      </c>
      <c r="W68" s="17" t="str">
        <f>IF(V68&gt;U68,"MET","NOT MET")</f>
        <v>MET</v>
      </c>
    </row>
    <row r="69" spans="1:24" x14ac:dyDescent="0.25">
      <c r="A69" s="23" t="s">
        <v>165</v>
      </c>
      <c r="B69" s="24"/>
      <c r="C69" s="25"/>
      <c r="D69" s="25"/>
      <c r="E69" s="25"/>
      <c r="F69" s="25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32">
        <f>IF(ISNA(VLOOKUP($A67,'M1NM ELEM SEC CC20'!$A$2:$E$155,4,FALSE)),0,VLOOKUP($A67,'M1NM ELEM SEC CC20'!$A$2:$E$155,4,FALSE))</f>
        <v>1325</v>
      </c>
      <c r="R69" s="17"/>
      <c r="S69" s="17">
        <f>IF(ISNA(VLOOKUP($A67,'Elem Second Child Count 20'!$A$2:$E$156,4,FALSE)),0,VLOOKUP($A67,'Elem Second Child Count 20'!$A$2:$E$156,4,FALSE))</f>
        <v>145</v>
      </c>
      <c r="T69" s="27">
        <f>SUM(S69/S67)</f>
        <v>0.37179487179487181</v>
      </c>
      <c r="U69" s="26">
        <f>SUM(R67*S69)</f>
        <v>1229256.3598745521</v>
      </c>
      <c r="V69" s="26">
        <f>SUM(T69*V67)</f>
        <v>8793910.8821794875</v>
      </c>
      <c r="W69" s="17" t="str">
        <f>IF(V69&gt;U69,"MET", "NOT MET")</f>
        <v>MET</v>
      </c>
    </row>
    <row r="70" spans="1:24" x14ac:dyDescent="0.25">
      <c r="A70" s="23">
        <v>1400</v>
      </c>
      <c r="B70" s="24" t="s">
        <v>30</v>
      </c>
      <c r="C70" s="28">
        <f>IF(ISNA(VLOOKUP($A70,'Part 1'!$A$7:$B$153,2,FALSE)),0,VLOOKUP($A70,'Part 1'!$A$7:$B$153,2,FALSE))</f>
        <v>16434006.57</v>
      </c>
      <c r="D70" s="28">
        <f>IF(ISNA(VLOOKUP($A70,'Part 1'!$D$7:$E$153,2,FALSE)),0,VLOOKUP($A70,'Part 1'!$D$7:$E$153,2,FALSE))</f>
        <v>408561.93</v>
      </c>
      <c r="E70" s="28">
        <f>IF(ISNA(VLOOKUP($A70,'Part 1'!$G$7:$H$150,2,FALSE)),0,VLOOKUP($A70,'Part 1'!$G$7:$H$150,2,FALSE))</f>
        <v>0</v>
      </c>
      <c r="F70" s="25">
        <f>+C70-D70-E70</f>
        <v>16025444.640000001</v>
      </c>
      <c r="G70" s="26">
        <f>+'part 2 totals'!C32-'part 2 totals'!D32</f>
        <v>1294592.44</v>
      </c>
      <c r="H70" s="26">
        <f>+'part 2 totals'!E32-'part 2 totals'!F32</f>
        <v>1139879.68</v>
      </c>
      <c r="I70" s="26">
        <f>+'part 2 totals'!G32-'part 2 totals'!H32</f>
        <v>0</v>
      </c>
      <c r="J70" s="26">
        <f>+'part 2 totals'!I32-'part 2 totals'!J32</f>
        <v>463592.27</v>
      </c>
      <c r="K70" s="26">
        <f>+'part 2 totals'!K32-'part 2 totals'!L32</f>
        <v>43965.380000000005</v>
      </c>
      <c r="L70" s="26">
        <f>+'part 2 totals'!M32-'part 2 totals'!N32</f>
        <v>452885.62</v>
      </c>
      <c r="M70" s="26">
        <f>+'part 2 totals'!O32-'part 2 totals'!P32</f>
        <v>0</v>
      </c>
      <c r="N70" s="26">
        <f>+'part 2 totals'!Q32-'part 2 totals'!R32+'part 2 totals'!S32-'part 2 totals'!T32</f>
        <v>0</v>
      </c>
      <c r="O70" s="26">
        <f>SUM(G70:N70)</f>
        <v>3394915.39</v>
      </c>
      <c r="P70" s="26">
        <f>+F70-O70</f>
        <v>12630529.25</v>
      </c>
      <c r="Q70" s="32">
        <f>IF(ISNA(VLOOKUP($A70,'M1NM ELEM SEC CC20'!$A$2:$E$155,5,FALSE)),0,VLOOKUP($A70,'M1NM ELEM SEC CC20'!$A$2:$E$155,5,FALSE))</f>
        <v>1118</v>
      </c>
      <c r="R70" s="26">
        <f>SUM(P70/Q70)</f>
        <v>11297.432245080501</v>
      </c>
      <c r="S70" s="17">
        <f>IF(ISNA(VLOOKUP($A70,'Elem Second Child Count 20'!$A$2:$E$156,5,FALSE)),0,VLOOKUP($A70,'Elem Second Child Count 20'!$A$2:$E$156,5,FALSE))</f>
        <v>183</v>
      </c>
      <c r="T70" s="17"/>
      <c r="U70" s="26">
        <f>SUM(R70*S70)</f>
        <v>2067430.1008497318</v>
      </c>
      <c r="V70" s="26">
        <f>SUM(M70+N70+P70)</f>
        <v>12630529.25</v>
      </c>
      <c r="W70" s="17"/>
    </row>
    <row r="71" spans="1:24" x14ac:dyDescent="0.25">
      <c r="A71" s="23"/>
      <c r="B71" s="24"/>
      <c r="C71" s="25"/>
      <c r="D71" s="25"/>
      <c r="E71" s="25"/>
      <c r="F71" s="25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32">
        <f>IF(ISNA(VLOOKUP($A70,'M1NM ELEM SEC CC20'!$A$2:$E$155,3,FALSE)),0,VLOOKUP($A70,'M1NM ELEM SEC CC20'!$A$2:$E$155,3,FALSE))</f>
        <v>621</v>
      </c>
      <c r="R71" s="17"/>
      <c r="S71" s="17">
        <f>IF(ISNA(VLOOKUP($A70,'Elem Second Child Count 20'!$A$2:$E$156,3,FALSE)),0,VLOOKUP($A70,'Elem Second Child Count 20'!$A$2:$E$156,3,FALSE))</f>
        <v>107</v>
      </c>
      <c r="T71" s="27">
        <f>SUM(S71/S70)</f>
        <v>0.58469945355191255</v>
      </c>
      <c r="U71" s="26">
        <f>SUM(S71*R70)</f>
        <v>1208825.2502236136</v>
      </c>
      <c r="V71" s="26">
        <f>SUM(T71*V70)</f>
        <v>7385063.5505464477</v>
      </c>
      <c r="W71" s="17" t="str">
        <f>IF(V71&gt;U71,"MET","NOT MET")</f>
        <v>MET</v>
      </c>
    </row>
    <row r="72" spans="1:24" x14ac:dyDescent="0.25">
      <c r="A72" s="23" t="s">
        <v>165</v>
      </c>
      <c r="B72" s="24"/>
      <c r="C72" s="25"/>
      <c r="D72" s="25"/>
      <c r="E72" s="25"/>
      <c r="F72" s="25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32">
        <f>IF(ISNA(VLOOKUP($A70,'M1NM ELEM SEC CC20'!$A$2:$E$155,4,FALSE)),0,VLOOKUP($A70,'M1NM ELEM SEC CC20'!$A$2:$E$155,4,FALSE))</f>
        <v>497</v>
      </c>
      <c r="R72" s="17"/>
      <c r="S72" s="17">
        <f>IF(ISNA(VLOOKUP($A70,'Elem Second Child Count 20'!$A$2:$E$156,4,FALSE)),0,VLOOKUP($A70,'Elem Second Child Count 20'!$A$2:$E$156,4,FALSE))</f>
        <v>76</v>
      </c>
      <c r="T72" s="27">
        <f>SUM(S72/S70)</f>
        <v>0.41530054644808745</v>
      </c>
      <c r="U72" s="26">
        <f>SUM(R70*S72)</f>
        <v>858604.85062611813</v>
      </c>
      <c r="V72" s="26">
        <f>SUM(T72*V70)</f>
        <v>5245465.6994535523</v>
      </c>
      <c r="W72" s="17" t="str">
        <f>IF(V72&gt;U72,"MET", "NOT MET")</f>
        <v>MET</v>
      </c>
    </row>
    <row r="73" spans="1:24" x14ac:dyDescent="0.25">
      <c r="A73" s="57">
        <v>1402</v>
      </c>
      <c r="B73" s="58" t="s">
        <v>31</v>
      </c>
      <c r="C73" s="59">
        <f>IF(ISNA(VLOOKUP($A73,'Part 1'!$A$7:$B$153,2,FALSE)),0,VLOOKUP($A73,'Part 1'!$A$7:$B$153,2,FALSE))</f>
        <v>2512852.73</v>
      </c>
      <c r="D73" s="59">
        <f>IF(ISNA(VLOOKUP($A73,'Part 1'!$D$7:$E$153,2,FALSE)),0,VLOOKUP($A73,'Part 1'!$D$7:$E$153,2,FALSE))</f>
        <v>119924.31</v>
      </c>
      <c r="E73" s="59">
        <f>IF(ISNA(VLOOKUP($A73,'Part 1'!$G$7:$H$150,2,FALSE)),0,VLOOKUP($A73,'Part 1'!$G$7:$H$150,2,FALSE))</f>
        <v>0</v>
      </c>
      <c r="F73" s="60">
        <f>+C73-D73-E73</f>
        <v>2392928.42</v>
      </c>
      <c r="G73" s="51">
        <f>+'part 2 totals'!C33-'part 2 totals'!D33</f>
        <v>0</v>
      </c>
      <c r="H73" s="51">
        <f>+'part 2 totals'!E33-'part 2 totals'!F33</f>
        <v>0</v>
      </c>
      <c r="I73" s="51">
        <f>+'part 2 totals'!G33-'part 2 totals'!H33</f>
        <v>0</v>
      </c>
      <c r="J73" s="51">
        <f>+'part 2 totals'!I33-'part 2 totals'!J33</f>
        <v>40507.53</v>
      </c>
      <c r="K73" s="51">
        <f>+'part 2 totals'!K33-'part 2 totals'!L33</f>
        <v>0</v>
      </c>
      <c r="L73" s="51">
        <f>+'part 2 totals'!M33-'part 2 totals'!N33</f>
        <v>0</v>
      </c>
      <c r="M73" s="51">
        <f>+'part 2 totals'!O33-'part 2 totals'!P33</f>
        <v>0</v>
      </c>
      <c r="N73" s="51">
        <f>+'part 2 totals'!Q33-'part 2 totals'!R33+'part 2 totals'!S33-'part 2 totals'!T33</f>
        <v>102849.11</v>
      </c>
      <c r="O73" s="51">
        <f>SUM(G73:N73)</f>
        <v>143356.64000000001</v>
      </c>
      <c r="P73" s="51">
        <f>+F73-O73</f>
        <v>2249571.7799999998</v>
      </c>
      <c r="Q73" s="61">
        <f>IF(ISNA(VLOOKUP($A73,'M1NM ELEM SEC CC20'!$A$2:$E$155,5,FALSE)),0,VLOOKUP($A73,'M1NM ELEM SEC CC20'!$A$2:$E$155,5,FALSE))</f>
        <v>110</v>
      </c>
      <c r="R73" s="51">
        <f>SUM(P73/Q73)</f>
        <v>20450.652545454544</v>
      </c>
      <c r="S73" s="61">
        <f>IF(ISNA(VLOOKUP($A73,'Elem Second Child Count 20'!$A$2:$E$156,5,FALSE)),0,VLOOKUP($A73,'Elem Second Child Count 20'!$A$2:$E$156,5,FALSE))</f>
        <v>4</v>
      </c>
      <c r="T73" s="61"/>
      <c r="U73" s="51">
        <f>SUM(R73*S73)</f>
        <v>81802.610181818178</v>
      </c>
      <c r="V73" s="51">
        <f>SUM(M73+N73+P73)</f>
        <v>2352420.8899999997</v>
      </c>
      <c r="W73" s="61"/>
      <c r="X73" s="1" t="s">
        <v>410</v>
      </c>
    </row>
    <row r="74" spans="1:24" x14ac:dyDescent="0.25">
      <c r="A74" s="57" t="s">
        <v>164</v>
      </c>
      <c r="B74" s="58"/>
      <c r="C74" s="60"/>
      <c r="D74" s="60"/>
      <c r="E74" s="60"/>
      <c r="F74" s="60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61">
        <f>IF(ISNA(VLOOKUP($A73,'M1NM ELEM SEC CC20'!$A$2:$E$155,3,FALSE)),0,VLOOKUP($A73,'M1NM ELEM SEC CC20'!$A$2:$E$155,3,FALSE))</f>
        <v>0</v>
      </c>
      <c r="R74" s="61"/>
      <c r="S74" s="61">
        <f>IF(ISNA(VLOOKUP($A73,'Elem Second Child Count 20'!$A$2:$E$156,3,FALSE)),0,VLOOKUP($A73,'Elem Second Child Count 20'!$A$2:$E$156,3,FALSE))</f>
        <v>0</v>
      </c>
      <c r="T74" s="62">
        <f>SUM(S74/S73)</f>
        <v>0</v>
      </c>
      <c r="U74" s="51">
        <f>SUM(S74*R73)</f>
        <v>0</v>
      </c>
      <c r="V74" s="51">
        <f>SUM(T74*V73)</f>
        <v>0</v>
      </c>
      <c r="W74" s="61" t="str">
        <f>IF(V74&gt;U74,"MET","NOT MET")</f>
        <v>NOT MET</v>
      </c>
    </row>
    <row r="75" spans="1:24" x14ac:dyDescent="0.25">
      <c r="A75" s="57" t="s">
        <v>165</v>
      </c>
      <c r="B75" s="58"/>
      <c r="C75" s="60"/>
      <c r="D75" s="60"/>
      <c r="E75" s="60"/>
      <c r="F75" s="60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61">
        <f>IF(ISNA(VLOOKUP($A73,'M1NM ELEM SEC CC20'!$A$2:$E$155,4,FALSE)),0,VLOOKUP($A73,'M1NM ELEM SEC CC20'!$A$2:$E$155,4,FALSE))</f>
        <v>110</v>
      </c>
      <c r="R75" s="61"/>
      <c r="S75" s="61">
        <f>IF(ISNA(VLOOKUP($A73,'Elem Second Child Count 20'!$A$2:$E$156,4,FALSE)),0,VLOOKUP($A73,'Elem Second Child Count 20'!$A$2:$E$156,4,FALSE))</f>
        <v>4</v>
      </c>
      <c r="T75" s="62">
        <f>SUM(S75/S73)</f>
        <v>1</v>
      </c>
      <c r="U75" s="51">
        <f>SUM(R73*S75)</f>
        <v>81802.610181818178</v>
      </c>
      <c r="V75" s="51">
        <f>SUM(T75*V73)</f>
        <v>2352420.8899999997</v>
      </c>
      <c r="W75" s="61" t="str">
        <f>IF(V75&gt;U75,"MET", "NOT MET")</f>
        <v>MET</v>
      </c>
    </row>
    <row r="76" spans="1:24" x14ac:dyDescent="0.25">
      <c r="A76" s="23">
        <v>1420</v>
      </c>
      <c r="B76" s="24" t="s">
        <v>32</v>
      </c>
      <c r="C76" s="28">
        <f>IF(ISNA(VLOOKUP($A76,'Part 1'!$A$7:$B$153,2,FALSE)),0,VLOOKUP($A76,'Part 1'!$A$7:$B$153,2,FALSE))</f>
        <v>24863160.649999999</v>
      </c>
      <c r="D76" s="28">
        <f>IF(ISNA(VLOOKUP($A76,'Part 1'!$D$7:$E$153,2,FALSE)),0,VLOOKUP($A76,'Part 1'!$D$7:$E$153,2,FALSE))</f>
        <v>831605.38</v>
      </c>
      <c r="E76" s="28">
        <f>IF(ISNA(VLOOKUP($A76,'Part 1'!$G$7:$H$150,2,FALSE)),0,VLOOKUP($A76,'Part 1'!$G$7:$H$150,2,FALSE))</f>
        <v>0</v>
      </c>
      <c r="F76" s="25">
        <f>+C76-D76-E76</f>
        <v>24031555.27</v>
      </c>
      <c r="G76" s="26">
        <f>+'part 2 totals'!C34-'part 2 totals'!D34</f>
        <v>1534647.95</v>
      </c>
      <c r="H76" s="26">
        <f>+'part 2 totals'!E34-'part 2 totals'!F34</f>
        <v>3212745.5100000002</v>
      </c>
      <c r="I76" s="26">
        <f>+'part 2 totals'!G34-'part 2 totals'!H34</f>
        <v>0</v>
      </c>
      <c r="J76" s="26">
        <f>+'part 2 totals'!I34-'part 2 totals'!J34</f>
        <v>608474.25</v>
      </c>
      <c r="K76" s="26">
        <f>+'part 2 totals'!K34-'part 2 totals'!L34</f>
        <v>16540</v>
      </c>
      <c r="L76" s="26">
        <f>+'part 2 totals'!M34-'part 2 totals'!N34</f>
        <v>6160.7000000000007</v>
      </c>
      <c r="M76" s="26">
        <f>+'part 2 totals'!O34-'part 2 totals'!P34</f>
        <v>0</v>
      </c>
      <c r="N76" s="26">
        <f>+'part 2 totals'!Q34-'part 2 totals'!R34+'part 2 totals'!S34-'part 2 totals'!T34</f>
        <v>0</v>
      </c>
      <c r="O76" s="26">
        <f>SUM(G76:N76)</f>
        <v>5378568.4100000001</v>
      </c>
      <c r="P76" s="26">
        <f>+F76-O76</f>
        <v>18652986.859999999</v>
      </c>
      <c r="Q76" s="32">
        <f>IF(ISNA(VLOOKUP($A76,'M1NM ELEM SEC CC20'!$A$2:$E$155,5,FALSE)),0,VLOOKUP($A76,'M1NM ELEM SEC CC20'!$A$2:$E$155,5,FALSE))</f>
        <v>2174</v>
      </c>
      <c r="R76" s="26">
        <f>SUM(P76/Q76)</f>
        <v>8580.0307543698254</v>
      </c>
      <c r="S76" s="17">
        <f>IF(ISNA(VLOOKUP($A76,'Elem Second Child Count 20'!$A$2:$E$156,5,FALSE)),0,VLOOKUP($A76,'Elem Second Child Count 20'!$A$2:$E$156,5,FALSE))</f>
        <v>235</v>
      </c>
      <c r="T76" s="17"/>
      <c r="U76" s="26">
        <f>SUM(R76*S76)</f>
        <v>2016307.2272769089</v>
      </c>
      <c r="V76" s="26">
        <f>SUM(M76+N76+P76)</f>
        <v>18652986.859999999</v>
      </c>
      <c r="W76" s="17"/>
    </row>
    <row r="77" spans="1:24" x14ac:dyDescent="0.25">
      <c r="A77" s="23" t="s">
        <v>164</v>
      </c>
      <c r="B77" s="24"/>
      <c r="C77" s="25"/>
      <c r="D77" s="25"/>
      <c r="E77" s="25"/>
      <c r="F77" s="25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32">
        <f>IF(ISNA(VLOOKUP($A76,'M1NM ELEM SEC CC20'!$A$2:$E$155,3,FALSE)),0,VLOOKUP($A76,'M1NM ELEM SEC CC20'!$A$2:$E$155,3,FALSE))</f>
        <v>1151</v>
      </c>
      <c r="R77" s="17"/>
      <c r="S77" s="17">
        <f>IF(ISNA(VLOOKUP($A76,'Elem Second Child Count 20'!$A$2:$E$156,3,FALSE)),0,VLOOKUP($A76,'Elem Second Child Count 20'!$A$2:$E$156,3,FALSE))</f>
        <v>141</v>
      </c>
      <c r="T77" s="27">
        <f>SUM(S77/S76)</f>
        <v>0.6</v>
      </c>
      <c r="U77" s="26">
        <f>SUM(S77*R76)</f>
        <v>1209784.3363661454</v>
      </c>
      <c r="V77" s="26">
        <f>SUM(T77*V76)</f>
        <v>11191792.115999999</v>
      </c>
      <c r="W77" s="17" t="str">
        <f>IF(V77&gt;U77,"MET","NOT MET")</f>
        <v>MET</v>
      </c>
    </row>
    <row r="78" spans="1:24" x14ac:dyDescent="0.25">
      <c r="A78" s="23" t="s">
        <v>165</v>
      </c>
      <c r="B78" s="24"/>
      <c r="C78" s="25"/>
      <c r="D78" s="25"/>
      <c r="E78" s="25"/>
      <c r="F78" s="25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32">
        <f>IF(ISNA(VLOOKUP($A76,'M1NM ELEM SEC CC20'!$A$2:$E$155,4,FALSE)),0,VLOOKUP($A76,'M1NM ELEM SEC CC20'!$A$2:$E$155,4,FALSE))</f>
        <v>1023</v>
      </c>
      <c r="R78" s="17"/>
      <c r="S78" s="17">
        <f>IF(ISNA(VLOOKUP($A76,'Elem Second Child Count 20'!$A$2:$E$156,4,FALSE)),0,VLOOKUP($A76,'Elem Second Child Count 20'!$A$2:$E$156,4,FALSE))</f>
        <v>94</v>
      </c>
      <c r="T78" s="27">
        <f>SUM(S78/S76)</f>
        <v>0.4</v>
      </c>
      <c r="U78" s="26">
        <f>SUM(R76*S78)</f>
        <v>806522.89091076364</v>
      </c>
      <c r="V78" s="26">
        <f>SUM(T78*V76)</f>
        <v>7461194.7439999999</v>
      </c>
      <c r="W78" s="17" t="str">
        <f>IF(V78&gt;U78,"MET", "NOT MET")</f>
        <v>MET</v>
      </c>
    </row>
    <row r="79" spans="1:24" x14ac:dyDescent="0.25">
      <c r="A79" s="57">
        <v>1425</v>
      </c>
      <c r="B79" s="58" t="s">
        <v>236</v>
      </c>
      <c r="C79" s="63">
        <f>IF(ISNA(VLOOKUP($A79,'Part 1'!$A$7:$B$153,2,FALSE)),0,VLOOKUP($A79,'Part 1'!$A$7:$B$153,2,FALSE))</f>
        <v>3116232.37</v>
      </c>
      <c r="D79" s="63">
        <f>IF(ISNA(VLOOKUP($A79,'Part 1'!$D$7:$E$153,2,FALSE)),0,VLOOKUP($A79,'Part 1'!$D$7:$E$153,2,FALSE))</f>
        <v>204030.07</v>
      </c>
      <c r="E79" s="63">
        <f>IF(ISNA(VLOOKUP($A79,'Part 1'!$G$7:$H$150,2,FALSE)),0,VLOOKUP($A79,'Part 1'!$G$7:$H$150,2,FALSE))</f>
        <v>0</v>
      </c>
      <c r="F79" s="60">
        <f>+C79-D79-E79</f>
        <v>2912202.3000000003</v>
      </c>
      <c r="G79" s="51">
        <f>+'part 2 totals'!C35-'part 2 totals'!D35</f>
        <v>0</v>
      </c>
      <c r="H79" s="51">
        <f>+'part 2 totals'!E35-'part 2 totals'!F35</f>
        <v>300301</v>
      </c>
      <c r="I79" s="51">
        <f>+'part 2 totals'!G35-'part 2 totals'!H35</f>
        <v>0</v>
      </c>
      <c r="J79" s="51">
        <f>+'part 2 totals'!I35-'part 2 totals'!J35</f>
        <v>40720</v>
      </c>
      <c r="K79" s="51">
        <f>+'part 2 totals'!K35-'part 2 totals'!L35</f>
        <v>2903</v>
      </c>
      <c r="L79" s="51">
        <f>+'part 2 totals'!M35-'part 2 totals'!N35</f>
        <v>0</v>
      </c>
      <c r="M79" s="51">
        <f>+'part 2 totals'!O35-'part 2 totals'!P35</f>
        <v>0</v>
      </c>
      <c r="N79" s="51">
        <f>+'part 2 totals'!Q35-'part 2 totals'!R35+'part 2 totals'!S35-'part 2 totals'!T35</f>
        <v>32234.3</v>
      </c>
      <c r="O79" s="51">
        <f>SUM(G79:N79)</f>
        <v>376158.3</v>
      </c>
      <c r="P79" s="51">
        <f>+F79-O79</f>
        <v>2536044.0000000005</v>
      </c>
      <c r="Q79" s="61">
        <f>IF(ISNA(VLOOKUP($A79,'M1NM ELEM SEC CC20'!$A$2:$E$155,5,FALSE)),0,VLOOKUP($A79,'M1NM ELEM SEC CC20'!$A$2:$E$155,5,FALSE))</f>
        <v>330</v>
      </c>
      <c r="R79" s="61">
        <f>SUM(P79/Q79)</f>
        <v>7684.98181818182</v>
      </c>
      <c r="S79" s="61">
        <f>IF(ISNA(VLOOKUP($A79,'Elem Second Child Count 20'!$A$2:$E$156,5,FALSE)),0,VLOOKUP($A79,'Elem Second Child Count 20'!$A$2:$E$156,5,FALSE))</f>
        <v>37</v>
      </c>
      <c r="T79" s="62"/>
      <c r="U79" s="51">
        <f>SUM(R79*S79)</f>
        <v>284344.32727272733</v>
      </c>
      <c r="V79" s="51">
        <f>SUM(M79+N79+P79)</f>
        <v>2568278.3000000003</v>
      </c>
      <c r="W79" s="61"/>
      <c r="X79" s="1" t="s">
        <v>406</v>
      </c>
    </row>
    <row r="80" spans="1:24" x14ac:dyDescent="0.25">
      <c r="A80" s="57" t="s">
        <v>164</v>
      </c>
      <c r="B80" s="58"/>
      <c r="C80" s="60"/>
      <c r="D80" s="60"/>
      <c r="E80" s="64"/>
      <c r="F80" s="60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61">
        <f>IF(ISNA(VLOOKUP($A79,'M1NM ELEM SEC CC20'!$A$2:$E$155,3,FALSE)),0,VLOOKUP($A79,'M1NM ELEM SEC CC20'!$A$2:$E$155,3,FALSE))</f>
        <v>330</v>
      </c>
      <c r="R80" s="61"/>
      <c r="S80" s="61">
        <f>IF(ISNA(VLOOKUP($A79,'Elem Second Child Count 20'!$A$2:$E$156,3,FALSE)),0,VLOOKUP($A79,'Elem Second Child Count 20'!$A$2:$E$156,3,FALSE))</f>
        <v>37</v>
      </c>
      <c r="T80" s="62">
        <f>SUM(S80/S79)</f>
        <v>1</v>
      </c>
      <c r="U80" s="51">
        <f>SUM(S80*R79)</f>
        <v>284344.32727272733</v>
      </c>
      <c r="V80" s="51">
        <f>SUM(T80*V79)</f>
        <v>2568278.3000000003</v>
      </c>
      <c r="W80" s="61" t="str">
        <f>IF(V80&gt;U80,"MET","NOT MET")</f>
        <v>MET</v>
      </c>
    </row>
    <row r="81" spans="1:23" x14ac:dyDescent="0.25">
      <c r="A81" s="57" t="s">
        <v>165</v>
      </c>
      <c r="B81" s="58"/>
      <c r="C81" s="60"/>
      <c r="D81" s="60"/>
      <c r="E81" s="65"/>
      <c r="F81" s="60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61">
        <f>IF(ISNA(VLOOKUP($A79,'M1NM ELEM SEC CC20'!$A$2:$E$155,4,FALSE)),0,VLOOKUP($A79,'M1NM ELEM SEC CC20'!$A$2:$E$155,4,FALSE))</f>
        <v>0</v>
      </c>
      <c r="R81" s="61"/>
      <c r="S81" s="61">
        <f>IF(ISNA(VLOOKUP($A79,'Elem Second Child Count 20'!$A$2:$E$156,4,FALSE)),0,VLOOKUP($A79,'Elem Second Child Count 20'!$A$2:$E$156,4,FALSE))</f>
        <v>0</v>
      </c>
      <c r="T81" s="62">
        <f>SUM(S81/S79)</f>
        <v>0</v>
      </c>
      <c r="U81" s="51">
        <f>SUM(R79*S81)</f>
        <v>0</v>
      </c>
      <c r="V81" s="51">
        <f>SUM(T81*V79)</f>
        <v>0</v>
      </c>
      <c r="W81" s="61" t="str">
        <f>IF(V81&gt;U81,"MET", "NOT MET")</f>
        <v>NOT MET</v>
      </c>
    </row>
    <row r="82" spans="1:23" x14ac:dyDescent="0.25">
      <c r="A82" s="23">
        <v>1500</v>
      </c>
      <c r="B82" s="24" t="s">
        <v>33</v>
      </c>
      <c r="C82" s="28">
        <f>IF(ISNA(VLOOKUP($A82,'Part 1'!$A$7:$B$153,2,FALSE)),0,VLOOKUP($A82,'Part 1'!$A$7:$B$153,2,FALSE))</f>
        <v>23504798.620000001</v>
      </c>
      <c r="D82" s="28">
        <f>IF(ISNA(VLOOKUP($A82,'Part 1'!$D$7:$E$153,2,FALSE)),0,VLOOKUP($A82,'Part 1'!$D$7:$E$153,2,FALSE))</f>
        <v>655532.07999999996</v>
      </c>
      <c r="E82" s="28">
        <f>IF(ISNA(VLOOKUP($A82,'Part 1'!$G$7:$H$150,2,FALSE)),0,VLOOKUP($A82,'Part 1'!$G$7:$H$150,2,FALSE))</f>
        <v>0</v>
      </c>
      <c r="F82" s="25">
        <f>+C82-D82-E82</f>
        <v>22849266.540000003</v>
      </c>
      <c r="G82" s="26">
        <f>+'part 2 totals'!C36-'part 2 totals'!D36</f>
        <v>1249899.2</v>
      </c>
      <c r="H82" s="26">
        <f>+'part 2 totals'!E36-'part 2 totals'!F36</f>
        <v>1393389.45</v>
      </c>
      <c r="I82" s="26">
        <f>+'part 2 totals'!G36-'part 2 totals'!H36</f>
        <v>19651.97</v>
      </c>
      <c r="J82" s="26">
        <f>+'part 2 totals'!I36-'part 2 totals'!J36</f>
        <v>502161.23</v>
      </c>
      <c r="K82" s="26">
        <f>+'part 2 totals'!K36-'part 2 totals'!L36</f>
        <v>19897.87</v>
      </c>
      <c r="L82" s="26">
        <f>+'part 2 totals'!M36-'part 2 totals'!N36</f>
        <v>0</v>
      </c>
      <c r="M82" s="26">
        <f>+'part 2 totals'!O36-'part 2 totals'!P36</f>
        <v>0</v>
      </c>
      <c r="N82" s="26">
        <f>+'part 2 totals'!Q36-'part 2 totals'!R36+'part 2 totals'!S36-'part 2 totals'!T36</f>
        <v>0</v>
      </c>
      <c r="O82" s="26">
        <f>SUM(G82:N82)</f>
        <v>3184999.72</v>
      </c>
      <c r="P82" s="26">
        <f>+F82-O82</f>
        <v>19664266.820000004</v>
      </c>
      <c r="Q82" s="32">
        <f>IF(ISNA(VLOOKUP($A82,'M1NM ELEM SEC CC20'!$A$2:$E$155,5,FALSE)),0,VLOOKUP($A82,'M1NM ELEM SEC CC20'!$A$2:$E$155,5,FALSE))</f>
        <v>2275</v>
      </c>
      <c r="R82" s="26">
        <f>SUM(P82/Q82)</f>
        <v>8643.6337670329685</v>
      </c>
      <c r="S82" s="17">
        <f>IF(ISNA(VLOOKUP($A82,'Elem Second Child Count 20'!$A$2:$E$156,5,FALSE)),0,VLOOKUP($A82,'Elem Second Child Count 20'!$A$2:$E$156,5,FALSE))</f>
        <v>333</v>
      </c>
      <c r="T82" s="17"/>
      <c r="U82" s="26">
        <f>SUM(R82*S82)</f>
        <v>2878330.0444219783</v>
      </c>
      <c r="V82" s="26">
        <f>SUM(M82+N82+P82)</f>
        <v>19664266.820000004</v>
      </c>
      <c r="W82" s="17"/>
    </row>
    <row r="83" spans="1:23" x14ac:dyDescent="0.25">
      <c r="A83" s="23" t="s">
        <v>164</v>
      </c>
      <c r="B83" s="24"/>
      <c r="C83" s="25"/>
      <c r="D83" s="25"/>
      <c r="E83" s="25"/>
      <c r="F83" s="25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32">
        <f>IF(ISNA(VLOOKUP($A82,'M1NM ELEM SEC CC20'!$A$2:$E$155,3,FALSE)),0,VLOOKUP($A82,'M1NM ELEM SEC CC20'!$A$2:$E$155,3,FALSE))</f>
        <v>1159</v>
      </c>
      <c r="R83" s="17"/>
      <c r="S83" s="17">
        <f>IF(ISNA(VLOOKUP($A82,'Elem Second Child Count 20'!$A$2:$E$156,3,FALSE)),0,VLOOKUP($A82,'Elem Second Child Count 20'!$A$2:$E$156,3,FALSE))</f>
        <v>217</v>
      </c>
      <c r="T83" s="27">
        <f>SUM(S83/S82)</f>
        <v>0.65165165165165162</v>
      </c>
      <c r="U83" s="26">
        <f>SUM(S83*R82)</f>
        <v>1875668.5274461543</v>
      </c>
      <c r="V83" s="26">
        <f>SUM(T83*V82)</f>
        <v>12814251.951771773</v>
      </c>
      <c r="W83" s="17" t="str">
        <f>IF(V83&gt;U83,"MET","NOT MET")</f>
        <v>MET</v>
      </c>
    </row>
    <row r="84" spans="1:23" x14ac:dyDescent="0.25">
      <c r="A84" s="23" t="s">
        <v>165</v>
      </c>
      <c r="B84" s="24"/>
      <c r="C84" s="25"/>
      <c r="D84" s="25"/>
      <c r="E84" s="25"/>
      <c r="F84" s="25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32">
        <f>IF(ISNA(VLOOKUP($A82,'M1NM ELEM SEC CC20'!$A$2:$E$155,4,FALSE)),0,VLOOKUP($A82,'M1NM ELEM SEC CC20'!$A$2:$E$155,4,FALSE))</f>
        <v>1116</v>
      </c>
      <c r="R84" s="17"/>
      <c r="S84" s="17">
        <f>IF(ISNA(VLOOKUP($A82,'Elem Second Child Count 20'!$A$2:$E$156,4,FALSE)),0,VLOOKUP($A82,'Elem Second Child Count 20'!$A$2:$E$156,4,FALSE))</f>
        <v>116</v>
      </c>
      <c r="T84" s="27">
        <f>SUM(S84/S82)</f>
        <v>0.34834834834834832</v>
      </c>
      <c r="U84" s="26">
        <f>SUM(R82*S84)</f>
        <v>1002661.5169758244</v>
      </c>
      <c r="V84" s="26">
        <f>SUM(T84*V82)</f>
        <v>6850014.8682282288</v>
      </c>
      <c r="W84" s="17" t="str">
        <f>IF(V84&gt;U84,"MET", "NOT MET")</f>
        <v>MET</v>
      </c>
    </row>
    <row r="85" spans="1:23" x14ac:dyDescent="0.25">
      <c r="A85" s="23">
        <v>1520</v>
      </c>
      <c r="B85" s="24" t="s">
        <v>34</v>
      </c>
      <c r="C85" s="28">
        <f>IF(ISNA(VLOOKUP($A85,'Part 1'!$A$7:$B$153,2,FALSE)),0,VLOOKUP($A85,'Part 1'!$A$7:$B$153,2,FALSE))</f>
        <v>14675241.810000001</v>
      </c>
      <c r="D85" s="28">
        <f>IF(ISNA(VLOOKUP($A85,'Part 1'!$D$7:$E$153,2,FALSE)),0,VLOOKUP($A85,'Part 1'!$D$7:$E$153,2,FALSE))</f>
        <v>267691.89</v>
      </c>
      <c r="E85" s="28">
        <f>IF(ISNA(VLOOKUP($A85,'Part 1'!$G$7:$H$150,2,FALSE)),0,VLOOKUP($A85,'Part 1'!$G$7:$H$150,2,FALSE))</f>
        <v>0</v>
      </c>
      <c r="F85" s="25">
        <f>+C85-D85-E85</f>
        <v>14407549.92</v>
      </c>
      <c r="G85" s="26">
        <f>+'part 2 totals'!C37-'part 2 totals'!D37</f>
        <v>908078.18</v>
      </c>
      <c r="H85" s="26">
        <f>+'part 2 totals'!E37-'part 2 totals'!F37</f>
        <v>653762.14</v>
      </c>
      <c r="I85" s="26">
        <f>+'part 2 totals'!G37-'part 2 totals'!H37</f>
        <v>0</v>
      </c>
      <c r="J85" s="26">
        <f>+'part 2 totals'!I37-'part 2 totals'!J37</f>
        <v>463584.61</v>
      </c>
      <c r="K85" s="26">
        <f>+'part 2 totals'!K37-'part 2 totals'!L37</f>
        <v>14797.84</v>
      </c>
      <c r="L85" s="26">
        <f>+'part 2 totals'!M37-'part 2 totals'!N37</f>
        <v>0</v>
      </c>
      <c r="M85" s="26">
        <f>+'part 2 totals'!O37-'part 2 totals'!P37</f>
        <v>0</v>
      </c>
      <c r="N85" s="26">
        <f>+'part 2 totals'!Q37-'part 2 totals'!R37+'part 2 totals'!S37-'part 2 totals'!T37</f>
        <v>0</v>
      </c>
      <c r="O85" s="26">
        <f>SUM(G85:N85)</f>
        <v>2040222.7700000003</v>
      </c>
      <c r="P85" s="26">
        <f>+F85-O85</f>
        <v>12367327.15</v>
      </c>
      <c r="Q85" s="32">
        <f>IF(ISNA(VLOOKUP($A85,'M1NM ELEM SEC CC20'!$A$2:$E$155,5,FALSE)),0,VLOOKUP($A85,'M1NM ELEM SEC CC20'!$A$2:$E$155,5,FALSE))</f>
        <v>1430</v>
      </c>
      <c r="R85" s="26">
        <f>SUM(P85/Q85)</f>
        <v>8648.4805244755244</v>
      </c>
      <c r="S85" s="17">
        <f>IF(ISNA(VLOOKUP($A85,'Elem Second Child Count 20'!$A$2:$E$156,5,FALSE)),0,VLOOKUP($A85,'Elem Second Child Count 20'!$A$2:$E$156,5,FALSE))</f>
        <v>123</v>
      </c>
      <c r="T85" s="17"/>
      <c r="U85" s="26">
        <f>SUM(R85*S85)</f>
        <v>1063763.1045104894</v>
      </c>
      <c r="V85" s="26">
        <f>SUM(M85+N85+P85)</f>
        <v>12367327.15</v>
      </c>
      <c r="W85" s="17"/>
    </row>
    <row r="86" spans="1:23" x14ac:dyDescent="0.25">
      <c r="A86" s="23" t="s">
        <v>164</v>
      </c>
      <c r="B86" s="24"/>
      <c r="C86" s="25"/>
      <c r="D86" s="25"/>
      <c r="E86" s="25"/>
      <c r="F86" s="25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32">
        <f>IF(ISNA(VLOOKUP($A85,'M1NM ELEM SEC CC20'!$A$2:$E$155,3,FALSE)),0,VLOOKUP($A85,'M1NM ELEM SEC CC20'!$A$2:$E$155,3,FALSE))</f>
        <v>794</v>
      </c>
      <c r="R86" s="17"/>
      <c r="S86" s="17">
        <f>IF(ISNA(VLOOKUP($A85,'Elem Second Child Count 20'!$A$2:$E$156,3,FALSE)),0,VLOOKUP($A85,'Elem Second Child Count 20'!$A$2:$E$156,3,FALSE))</f>
        <v>53</v>
      </c>
      <c r="T86" s="27">
        <f>SUM(S86/S85)</f>
        <v>0.43089430894308944</v>
      </c>
      <c r="U86" s="26">
        <f>SUM(S86*R85)</f>
        <v>458369.46779720281</v>
      </c>
      <c r="V86" s="26">
        <f>SUM(T86*V85)</f>
        <v>5329010.8857723577</v>
      </c>
      <c r="W86" s="17" t="str">
        <f>IF(V86&gt;U86,"MET","NOT MET")</f>
        <v>MET</v>
      </c>
    </row>
    <row r="87" spans="1:23" x14ac:dyDescent="0.25">
      <c r="A87" s="23" t="s">
        <v>165</v>
      </c>
      <c r="B87" s="24"/>
      <c r="C87" s="25"/>
      <c r="D87" s="25"/>
      <c r="E87" s="25"/>
      <c r="F87" s="25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32">
        <f>IF(ISNA(VLOOKUP($A85,'M1NM ELEM SEC CC20'!$A$2:$E$155,4,FALSE)),0,VLOOKUP($A85,'M1NM ELEM SEC CC20'!$A$2:$E$155,4,FALSE))</f>
        <v>636</v>
      </c>
      <c r="R87" s="17"/>
      <c r="S87" s="17">
        <f>IF(ISNA(VLOOKUP($A85,'Elem Second Child Count 20'!$A$2:$E$156,4,FALSE)),0,VLOOKUP($A85,'Elem Second Child Count 20'!$A$2:$E$156,4,FALSE))</f>
        <v>70</v>
      </c>
      <c r="T87" s="27">
        <f>SUM(S87/S85)</f>
        <v>0.56910569105691056</v>
      </c>
      <c r="U87" s="26">
        <f>SUM(R85*S87)</f>
        <v>605393.63671328675</v>
      </c>
      <c r="V87" s="26">
        <f>SUM(T87*V85)</f>
        <v>7038316.2642276427</v>
      </c>
      <c r="W87" s="17" t="str">
        <f>IF(V87&gt;U87,"MET", "NOT MET")</f>
        <v>MET</v>
      </c>
    </row>
    <row r="88" spans="1:23" x14ac:dyDescent="0.25">
      <c r="A88" s="23">
        <v>1600</v>
      </c>
      <c r="B88" s="24" t="s">
        <v>35</v>
      </c>
      <c r="C88" s="28">
        <f>IF(ISNA(VLOOKUP($A88,'Part 1'!$A$7:$B$153,2,FALSE)),0,VLOOKUP($A88,'Part 1'!$A$7:$B$153,2,FALSE))</f>
        <v>28805077.27</v>
      </c>
      <c r="D88" s="28">
        <f>IF(ISNA(VLOOKUP($A88,'Part 1'!$D$7:$E$153,2,FALSE)),0,VLOOKUP($A88,'Part 1'!$D$7:$E$153,2,FALSE))</f>
        <v>749355.48</v>
      </c>
      <c r="E88" s="28">
        <f>IF(ISNA(VLOOKUP($A88,'Part 1'!$G$7:$H$150,2,FALSE)),0,VLOOKUP($A88,'Part 1'!$G$7:$H$150,2,FALSE))</f>
        <v>0</v>
      </c>
      <c r="F88" s="25">
        <f>+C88-D88-E88</f>
        <v>28055721.789999999</v>
      </c>
      <c r="G88" s="26">
        <f>+'part 2 totals'!C38-'part 2 totals'!D38</f>
        <v>3222786.06</v>
      </c>
      <c r="H88" s="26">
        <f>+'part 2 totals'!E38-'part 2 totals'!F38</f>
        <v>1410806.63</v>
      </c>
      <c r="I88" s="26">
        <f>+'part 2 totals'!G38-'part 2 totals'!H38</f>
        <v>0</v>
      </c>
      <c r="J88" s="26">
        <f>+'part 2 totals'!I38-'part 2 totals'!J38</f>
        <v>718374.2</v>
      </c>
      <c r="K88" s="26">
        <f>+'part 2 totals'!K38-'part 2 totals'!L38</f>
        <v>29810.760000000002</v>
      </c>
      <c r="L88" s="26">
        <f>+'part 2 totals'!M38-'part 2 totals'!N38</f>
        <v>0</v>
      </c>
      <c r="M88" s="26">
        <f>+'part 2 totals'!O38-'part 2 totals'!P38</f>
        <v>0</v>
      </c>
      <c r="N88" s="26">
        <f>+'part 2 totals'!Q38-'part 2 totals'!R38+'part 2 totals'!S38-'part 2 totals'!T38</f>
        <v>15063.07</v>
      </c>
      <c r="O88" s="26">
        <f>SUM(G88:N88)</f>
        <v>5396840.7199999997</v>
      </c>
      <c r="P88" s="26">
        <f>+F88-O88</f>
        <v>22658881.07</v>
      </c>
      <c r="Q88" s="32">
        <f>IF(ISNA(VLOOKUP($A88,'M1NM ELEM SEC CC20'!$A$2:$E$155,5,FALSE)),0,VLOOKUP($A88,'M1NM ELEM SEC CC20'!$A$2:$E$155,5,FALSE))</f>
        <v>2622</v>
      </c>
      <c r="R88" s="26">
        <f>SUM(P88/Q88)</f>
        <v>8641.8310717009917</v>
      </c>
      <c r="S88" s="17">
        <f>IF(ISNA(VLOOKUP($A88,'Elem Second Child Count 20'!$A$2:$E$156,5,FALSE)),0,VLOOKUP($A88,'Elem Second Child Count 20'!$A$2:$E$156,5,FALSE))</f>
        <v>586</v>
      </c>
      <c r="T88" s="17"/>
      <c r="U88" s="26">
        <f>SUM(R88*S88)</f>
        <v>5064113.008016781</v>
      </c>
      <c r="V88" s="26">
        <f>SUM(M88+N88+P88)</f>
        <v>22673944.140000001</v>
      </c>
      <c r="W88" s="17"/>
    </row>
    <row r="89" spans="1:23" x14ac:dyDescent="0.25">
      <c r="A89" s="23" t="s">
        <v>164</v>
      </c>
      <c r="B89" s="24"/>
      <c r="C89" s="25"/>
      <c r="D89" s="25"/>
      <c r="E89" s="25"/>
      <c r="F89" s="25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32">
        <f>IF(ISNA(VLOOKUP($A88,'M1NM ELEM SEC CC20'!$A$2:$E$155,3,FALSE)),0,VLOOKUP($A88,'M1NM ELEM SEC CC20'!$A$2:$E$155,3,FALSE))</f>
        <v>1450</v>
      </c>
      <c r="R89" s="17"/>
      <c r="S89" s="17">
        <f>IF(ISNA(VLOOKUP($A88,'Elem Second Child Count 20'!$A$2:$E$156,3,FALSE)),0,VLOOKUP($A88,'Elem Second Child Count 20'!$A$2:$E$156,3,FALSE))</f>
        <v>388</v>
      </c>
      <c r="T89" s="27">
        <f>SUM(S89/S88)</f>
        <v>0.66211604095563137</v>
      </c>
      <c r="U89" s="26">
        <f>SUM(S89*R88)</f>
        <v>3353030.4558199849</v>
      </c>
      <c r="V89" s="26">
        <f>SUM(T89*V88)</f>
        <v>15012782.126825938</v>
      </c>
      <c r="W89" s="17" t="str">
        <f>IF(V89&gt;U89,"MET","NOT MET")</f>
        <v>MET</v>
      </c>
    </row>
    <row r="90" spans="1:23" x14ac:dyDescent="0.25">
      <c r="A90" s="23" t="s">
        <v>165</v>
      </c>
      <c r="B90" s="24"/>
      <c r="C90" s="25"/>
      <c r="D90" s="25"/>
      <c r="E90" s="25"/>
      <c r="F90" s="25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32">
        <f>IF(ISNA(VLOOKUP($A88,'M1NM ELEM SEC CC20'!$A$2:$E$155,4,FALSE)),0,VLOOKUP($A88,'M1NM ELEM SEC CC20'!$A$2:$E$155,4,FALSE))</f>
        <v>1172</v>
      </c>
      <c r="R90" s="17"/>
      <c r="S90" s="17">
        <f>IF(ISNA(VLOOKUP($A88,'Elem Second Child Count 20'!$A$2:$E$156,4,FALSE)),0,VLOOKUP($A88,'Elem Second Child Count 20'!$A$2:$E$156,4,FALSE))</f>
        <v>198</v>
      </c>
      <c r="T90" s="27">
        <f>SUM(S90/S88)</f>
        <v>0.33788395904436858</v>
      </c>
      <c r="U90" s="26">
        <f>SUM(R88*S90)</f>
        <v>1711082.5521967963</v>
      </c>
      <c r="V90" s="26">
        <f>SUM(T90*V88)</f>
        <v>7661162.0131740607</v>
      </c>
      <c r="W90" s="17" t="str">
        <f>IF(V90&gt;U90,"MET", "NOT MET")</f>
        <v>MET</v>
      </c>
    </row>
    <row r="91" spans="1:23" x14ac:dyDescent="0.25">
      <c r="A91" s="23">
        <v>1700</v>
      </c>
      <c r="B91" s="24" t="s">
        <v>36</v>
      </c>
      <c r="C91" s="28">
        <f>IF(ISNA(VLOOKUP($A91,'Part 1'!$A$7:$B$153,2,FALSE)),0,VLOOKUP($A91,'Part 1'!$A$7:$B$153,2,FALSE))</f>
        <v>285420784.77999997</v>
      </c>
      <c r="D91" s="28">
        <f>IF(ISNA(VLOOKUP($A91,'Part 1'!$D$7:$E$153,2,FALSE)),0,VLOOKUP($A91,'Part 1'!$D$7:$E$153,2,FALSE))</f>
        <v>4517288.0999999996</v>
      </c>
      <c r="E91" s="28">
        <f>IF(ISNA(VLOOKUP($A91,'Part 1'!$G$7:$H$150,2,FALSE)),0,VLOOKUP($A91,'Part 1'!$G$7:$H$150,2,FALSE))</f>
        <v>0</v>
      </c>
      <c r="F91" s="25">
        <f>+C91-D91-E91</f>
        <v>280903496.67999995</v>
      </c>
      <c r="G91" s="26">
        <f>+'part 2 totals'!C39-'part 2 totals'!D39</f>
        <v>31372995.280000001</v>
      </c>
      <c r="H91" s="26">
        <f>+'part 2 totals'!E39-'part 2 totals'!F39</f>
        <v>3787147.35</v>
      </c>
      <c r="I91" s="26">
        <f>+'part 2 totals'!G39-'part 2 totals'!H39</f>
        <v>216918.63</v>
      </c>
      <c r="J91" s="26">
        <f>+'part 2 totals'!I39-'part 2 totals'!J39</f>
        <v>6382107.0800000001</v>
      </c>
      <c r="K91" s="26">
        <f>+'part 2 totals'!K39-'part 2 totals'!L39</f>
        <v>188404.29</v>
      </c>
      <c r="L91" s="26">
        <f>+'part 2 totals'!M39-'part 2 totals'!N39</f>
        <v>2678789.9500000002</v>
      </c>
      <c r="M91" s="26">
        <f>+'part 2 totals'!O39-'part 2 totals'!P39</f>
        <v>0</v>
      </c>
      <c r="N91" s="26">
        <f>+'part 2 totals'!Q39-'part 2 totals'!R39+'part 2 totals'!S39-'part 2 totals'!T39</f>
        <v>0</v>
      </c>
      <c r="O91" s="26">
        <f>SUM(G91:N91)</f>
        <v>44626362.580000006</v>
      </c>
      <c r="P91" s="26">
        <f>+F91-O91</f>
        <v>236277134.09999993</v>
      </c>
      <c r="Q91" s="32">
        <f>IF(ISNA(VLOOKUP($A91,'M1NM ELEM SEC CC20'!$A$2:$E$155,5,FALSE)),0,VLOOKUP($A91,'M1NM ELEM SEC CC20'!$A$2:$E$155,5,FALSE))</f>
        <v>33651</v>
      </c>
      <c r="R91" s="26">
        <f>SUM(P91/Q91)</f>
        <v>7021.4000802353548</v>
      </c>
      <c r="S91" s="17">
        <f>IF(ISNA(VLOOKUP($A91,'Elem Second Child Count 20'!$A$2:$E$156,5,FALSE)),0,VLOOKUP($A91,'Elem Second Child Count 20'!$A$2:$E$156,5,FALSE))</f>
        <v>4956</v>
      </c>
      <c r="T91" s="17"/>
      <c r="U91" s="26">
        <f>SUM(R91*S91)</f>
        <v>34798058.797646418</v>
      </c>
      <c r="V91" s="26">
        <f>SUM(M91+N91+P91)</f>
        <v>236277134.09999993</v>
      </c>
      <c r="W91" s="17"/>
    </row>
    <row r="92" spans="1:23" x14ac:dyDescent="0.25">
      <c r="A92" s="23" t="s">
        <v>164</v>
      </c>
      <c r="B92" s="24"/>
      <c r="C92" s="25"/>
      <c r="D92" s="25"/>
      <c r="E92" s="25"/>
      <c r="F92" s="25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32">
        <f>IF(ISNA(VLOOKUP($A91,'M1NM ELEM SEC CC20'!$A$2:$E$155,3,FALSE)),0,VLOOKUP($A91,'M1NM ELEM SEC CC20'!$A$2:$E$155,3,FALSE))</f>
        <v>17523</v>
      </c>
      <c r="R92" s="17"/>
      <c r="S92" s="17">
        <f>IF(ISNA(VLOOKUP($A91,'Elem Second Child Count 20'!$A$2:$E$156,3,FALSE)),0,VLOOKUP($A91,'Elem Second Child Count 20'!$A$2:$E$156,3,FALSE))</f>
        <v>2868</v>
      </c>
      <c r="T92" s="27">
        <f>SUM(S92/S91)</f>
        <v>0.57869249394673128</v>
      </c>
      <c r="U92" s="26">
        <f>SUM(S92*R91)</f>
        <v>20137375.430114999</v>
      </c>
      <c r="V92" s="26">
        <f>SUM(T92*V91)</f>
        <v>136731803.99491522</v>
      </c>
      <c r="W92" s="17" t="str">
        <f>IF(V92&gt;U92,"MET","NOT MET")</f>
        <v>MET</v>
      </c>
    </row>
    <row r="93" spans="1:23" x14ac:dyDescent="0.25">
      <c r="A93" s="23" t="s">
        <v>165</v>
      </c>
      <c r="B93" s="24"/>
      <c r="C93" s="25"/>
      <c r="D93" s="25"/>
      <c r="E93" s="25"/>
      <c r="F93" s="25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32">
        <f>IF(ISNA(VLOOKUP($A91,'M1NM ELEM SEC CC20'!$A$2:$E$155,4,FALSE)),0,VLOOKUP($A91,'M1NM ELEM SEC CC20'!$A$2:$E$155,4,FALSE))</f>
        <v>16128</v>
      </c>
      <c r="R93" s="17"/>
      <c r="S93" s="17">
        <f>IF(ISNA(VLOOKUP($A91,'Elem Second Child Count 20'!$A$2:$E$156,4,FALSE)),0,VLOOKUP($A91,'Elem Second Child Count 20'!$A$2:$E$156,4,FALSE))</f>
        <v>2088</v>
      </c>
      <c r="T93" s="27">
        <f>SUM(S93/S91)</f>
        <v>0.42130750605326878</v>
      </c>
      <c r="U93" s="26">
        <f>SUM(R91*S93)</f>
        <v>14660683.367531421</v>
      </c>
      <c r="V93" s="26">
        <f>SUM(T93*V91)</f>
        <v>99545330.105084717</v>
      </c>
      <c r="W93" s="17" t="str">
        <f>IF(V93&gt;U93,"MET", "NOT MET")</f>
        <v>MET</v>
      </c>
    </row>
    <row r="94" spans="1:23" x14ac:dyDescent="0.25">
      <c r="A94" s="23">
        <v>1800</v>
      </c>
      <c r="B94" s="24" t="s">
        <v>37</v>
      </c>
      <c r="C94" s="28">
        <f>IF(ISNA(VLOOKUP($A94,'Part 1'!$A$7:$B$153,2,FALSE)),0,VLOOKUP($A94,'Part 1'!$A$7:$B$153,2,FALSE))</f>
        <v>26263676.739999998</v>
      </c>
      <c r="D94" s="28">
        <f>IF(ISNA(VLOOKUP($A94,'Part 1'!$D$7:$E$153,2,FALSE)),0,VLOOKUP($A94,'Part 1'!$D$7:$E$153,2,FALSE))</f>
        <v>950907.96</v>
      </c>
      <c r="E94" s="28">
        <f>IF(ISNA(VLOOKUP($A94,'Part 1'!$G$7:$H$150,2,FALSE)),0,VLOOKUP($A94,'Part 1'!$G$7:$H$150,2,FALSE))</f>
        <v>0</v>
      </c>
      <c r="F94" s="25">
        <f>+C94-D94-E94</f>
        <v>25312768.779999997</v>
      </c>
      <c r="G94" s="26">
        <f>+'part 2 totals'!C40-'part 2 totals'!D40</f>
        <v>2553468.96</v>
      </c>
      <c r="H94" s="26">
        <f>+'part 2 totals'!E40-'part 2 totals'!F40</f>
        <v>1625375.31</v>
      </c>
      <c r="I94" s="26">
        <f>+'part 2 totals'!G40-'part 2 totals'!H40</f>
        <v>0</v>
      </c>
      <c r="J94" s="26">
        <f>+'part 2 totals'!I40-'part 2 totals'!J40</f>
        <v>687855.12</v>
      </c>
      <c r="K94" s="26">
        <f>+'part 2 totals'!K40-'part 2 totals'!L40</f>
        <v>29057.93</v>
      </c>
      <c r="L94" s="26">
        <f>+'part 2 totals'!M40-'part 2 totals'!N40</f>
        <v>0</v>
      </c>
      <c r="M94" s="26">
        <f>+'part 2 totals'!O40-'part 2 totals'!P40</f>
        <v>0</v>
      </c>
      <c r="N94" s="26">
        <f>+'part 2 totals'!Q40-'part 2 totals'!R40+'part 2 totals'!S40-'part 2 totals'!T40</f>
        <v>0</v>
      </c>
      <c r="O94" s="26">
        <f>SUM(G94:N94)</f>
        <v>4895757.3199999994</v>
      </c>
      <c r="P94" s="26">
        <f>+F94-O94</f>
        <v>20417011.459999997</v>
      </c>
      <c r="Q94" s="32">
        <f>IF(ISNA(VLOOKUP($A94,'M1NM ELEM SEC CC20'!$A$2:$E$155,5,FALSE)),0,VLOOKUP($A94,'M1NM ELEM SEC CC20'!$A$2:$E$155,5,FALSE))</f>
        <v>2149</v>
      </c>
      <c r="R94" s="26">
        <f>SUM(P94/Q94)</f>
        <v>9500.7033317822224</v>
      </c>
      <c r="S94" s="17">
        <f>IF(ISNA(VLOOKUP($A94,'Elem Second Child Count 20'!$A$2:$E$156,5,FALSE)),0,VLOOKUP($A94,'Elem Second Child Count 20'!$A$2:$E$156,5,FALSE))</f>
        <v>400</v>
      </c>
      <c r="T94" s="17"/>
      <c r="U94" s="26">
        <f>SUM(R94*S94)</f>
        <v>3800281.3327128892</v>
      </c>
      <c r="V94" s="26">
        <f>SUM(M94+N94+P94)</f>
        <v>20417011.459999997</v>
      </c>
      <c r="W94" s="17"/>
    </row>
    <row r="95" spans="1:23" x14ac:dyDescent="0.25">
      <c r="A95" s="23" t="s">
        <v>164</v>
      </c>
      <c r="B95" s="24"/>
      <c r="C95" s="25"/>
      <c r="D95" s="25"/>
      <c r="E95" s="25"/>
      <c r="F95" s="25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32">
        <f>IF(ISNA(VLOOKUP($A94,'M1NM ELEM SEC CC20'!$A$2:$E$155,3,FALSE)),0,VLOOKUP($A94,'M1NM ELEM SEC CC20'!$A$2:$E$155,3,FALSE))</f>
        <v>1443</v>
      </c>
      <c r="R95" s="17"/>
      <c r="S95" s="17">
        <f>IF(ISNA(VLOOKUP($A94,'Elem Second Child Count 20'!$A$2:$E$156,3,FALSE)),0,VLOOKUP($A94,'Elem Second Child Count 20'!$A$2:$E$156,3,FALSE))</f>
        <v>297</v>
      </c>
      <c r="T95" s="27">
        <f>SUM(S95/S94)</f>
        <v>0.74250000000000005</v>
      </c>
      <c r="U95" s="26">
        <f>SUM(S95*R94)</f>
        <v>2821708.88953932</v>
      </c>
      <c r="V95" s="26">
        <f>SUM(T95*V94)</f>
        <v>15159631.009049999</v>
      </c>
      <c r="W95" s="17" t="str">
        <f>IF(V95&gt;U95,"MET","NOT MET")</f>
        <v>MET</v>
      </c>
    </row>
    <row r="96" spans="1:23" x14ac:dyDescent="0.25">
      <c r="A96" s="23" t="s">
        <v>165</v>
      </c>
      <c r="B96" s="24"/>
      <c r="C96" s="25"/>
      <c r="D96" s="25"/>
      <c r="E96" s="25"/>
      <c r="F96" s="25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32">
        <f>IF(ISNA(VLOOKUP($A94,'M1NM ELEM SEC CC20'!$A$2:$E$155,4,FALSE)),0,VLOOKUP($A94,'M1NM ELEM SEC CC20'!$A$2:$E$155,4,FALSE))</f>
        <v>706</v>
      </c>
      <c r="R96" s="17"/>
      <c r="S96" s="17">
        <f>IF(ISNA(VLOOKUP($A94,'Elem Second Child Count 20'!$A$2:$E$156,4,FALSE)),0,VLOOKUP($A94,'Elem Second Child Count 20'!$A$2:$E$156,4,FALSE))</f>
        <v>103</v>
      </c>
      <c r="T96" s="27">
        <f>SUM(S96/S94)</f>
        <v>0.25750000000000001</v>
      </c>
      <c r="U96" s="26">
        <f>SUM(R94*S96)</f>
        <v>978572.44317356893</v>
      </c>
      <c r="V96" s="26">
        <f>SUM(T96*V94)</f>
        <v>5257380.4509499995</v>
      </c>
      <c r="W96" s="17" t="str">
        <f>IF(V96&gt;U96,"MET", "NOT MET")</f>
        <v>MET</v>
      </c>
    </row>
    <row r="97" spans="1:24" x14ac:dyDescent="0.25">
      <c r="A97" s="57">
        <v>1802</v>
      </c>
      <c r="B97" s="58" t="s">
        <v>38</v>
      </c>
      <c r="C97" s="59">
        <f>IF(ISNA(VLOOKUP($A97,'Part 1'!$A$7:$B$153,2,FALSE)),0,VLOOKUP($A97,'Part 1'!$A$7:$B$153,2,FALSE))</f>
        <v>6220592.46</v>
      </c>
      <c r="D97" s="59">
        <f>IF(ISNA(VLOOKUP($A97,'Part 1'!$D$7:$E$153,2,FALSE)),0,VLOOKUP($A97,'Part 1'!$D$7:$E$153,2,FALSE))</f>
        <v>73478.27</v>
      </c>
      <c r="E97" s="59">
        <f>IF(ISNA(VLOOKUP($A97,'Part 1'!$G$7:$H$150,2,FALSE)),0,VLOOKUP($A97,'Part 1'!$G$7:$H$150,2,FALSE))</f>
        <v>0</v>
      </c>
      <c r="F97" s="60">
        <f>+C97-D97-E97</f>
        <v>6147114.1900000004</v>
      </c>
      <c r="G97" s="51">
        <f>+'part 2 totals'!C41-'part 2 totals'!D41</f>
        <v>542306.43999999994</v>
      </c>
      <c r="H97" s="51">
        <f>+'part 2 totals'!E41-'part 2 totals'!F41</f>
        <v>248278.58</v>
      </c>
      <c r="I97" s="51">
        <f>+'part 2 totals'!G41-'part 2 totals'!H41</f>
        <v>0</v>
      </c>
      <c r="J97" s="51">
        <f>+'part 2 totals'!I41-'part 2 totals'!J41</f>
        <v>149833.15</v>
      </c>
      <c r="K97" s="51">
        <f>+'part 2 totals'!K41-'part 2 totals'!L41</f>
        <v>0</v>
      </c>
      <c r="L97" s="51">
        <f>+'part 2 totals'!M41-'part 2 totals'!N41</f>
        <v>0</v>
      </c>
      <c r="M97" s="51">
        <f>+'part 2 totals'!O41-'part 2 totals'!P41</f>
        <v>0</v>
      </c>
      <c r="N97" s="51">
        <f>+'part 2 totals'!Q41-'part 2 totals'!R41+'part 2 totals'!S41-'part 2 totals'!T41</f>
        <v>0</v>
      </c>
      <c r="O97" s="51">
        <f>SUM(G97:N97)</f>
        <v>940418.16999999993</v>
      </c>
      <c r="P97" s="51">
        <f>+F97-O97</f>
        <v>5206696.0200000005</v>
      </c>
      <c r="Q97" s="61">
        <f>IF(ISNA(VLOOKUP($A97,'M1NM ELEM SEC CC20'!$A$2:$E$155,5,FALSE)),0,VLOOKUP($A97,'M1NM ELEM SEC CC20'!$A$2:$E$155,5,FALSE))</f>
        <v>576</v>
      </c>
      <c r="R97" s="51">
        <f>SUM(P97/Q97)</f>
        <v>9039.4028125000004</v>
      </c>
      <c r="S97" s="61">
        <f>IF(ISNA(VLOOKUP($A97,'Elem Second Child Count 20'!$A$2:$E$156,5,FALSE)),0,VLOOKUP($A97,'Elem Second Child Count 20'!$A$2:$E$156,5,FALSE))</f>
        <v>109</v>
      </c>
      <c r="T97" s="61"/>
      <c r="U97" s="51">
        <f>SUM(R97*S97)</f>
        <v>985294.90656250005</v>
      </c>
      <c r="V97" s="51">
        <f>SUM(M97+N97+P97)</f>
        <v>5206696.0200000005</v>
      </c>
      <c r="W97" s="61"/>
      <c r="X97" s="1" t="s">
        <v>407</v>
      </c>
    </row>
    <row r="98" spans="1:24" x14ac:dyDescent="0.25">
      <c r="A98" s="57" t="s">
        <v>164</v>
      </c>
      <c r="B98" s="58"/>
      <c r="C98" s="60"/>
      <c r="D98" s="60"/>
      <c r="E98" s="60"/>
      <c r="F98" s="60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61">
        <f>IF(ISNA(VLOOKUP($A97,'M1NM ELEM SEC CC20'!$A$2:$E$155,3,FALSE)),0,VLOOKUP($A97,'M1NM ELEM SEC CC20'!$A$2:$E$155,3,FALSE))</f>
        <v>0</v>
      </c>
      <c r="R98" s="61"/>
      <c r="S98" s="61">
        <f>IF(ISNA(VLOOKUP($A97,'Elem Second Child Count 20'!$A$2:$E$156,3,FALSE)),0,VLOOKUP($A97,'Elem Second Child Count 20'!$A$2:$E$156,3,FALSE))</f>
        <v>0</v>
      </c>
      <c r="T98" s="62">
        <f>SUM(S98/S97)</f>
        <v>0</v>
      </c>
      <c r="U98" s="51">
        <f>SUM(S98*R97)</f>
        <v>0</v>
      </c>
      <c r="V98" s="51">
        <f>SUM(T98*V97)</f>
        <v>0</v>
      </c>
      <c r="W98" s="61" t="str">
        <f>IF(V98&gt;U98,"MET","NOT MET")</f>
        <v>NOT MET</v>
      </c>
    </row>
    <row r="99" spans="1:24" x14ac:dyDescent="0.25">
      <c r="A99" s="57" t="s">
        <v>165</v>
      </c>
      <c r="B99" s="58"/>
      <c r="C99" s="60"/>
      <c r="D99" s="60"/>
      <c r="E99" s="60"/>
      <c r="F99" s="60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61">
        <f>IF(ISNA(VLOOKUP($A97,'M1NM ELEM SEC CC20'!$A$2:$E$155,4,FALSE)),0,VLOOKUP($A97,'M1NM ELEM SEC CC20'!$A$2:$E$155,4,FALSE))</f>
        <v>576</v>
      </c>
      <c r="R99" s="61"/>
      <c r="S99" s="61">
        <f>IF(ISNA(VLOOKUP($A97,'Elem Second Child Count 20'!$A$2:$E$156,4,FALSE)),0,VLOOKUP($A97,'Elem Second Child Count 20'!$A$2:$E$156,4,FALSE))</f>
        <v>109</v>
      </c>
      <c r="T99" s="62">
        <f>SUM(S99/S97)</f>
        <v>1</v>
      </c>
      <c r="U99" s="51">
        <f>SUM(R97*S99)</f>
        <v>985294.90656250005</v>
      </c>
      <c r="V99" s="51">
        <f>SUM(T99*V97)</f>
        <v>5206696.0200000005</v>
      </c>
      <c r="W99" s="61" t="str">
        <f>IF(V99&gt;U99,"MET", "NOT MET")</f>
        <v>MET</v>
      </c>
    </row>
    <row r="100" spans="1:24" x14ac:dyDescent="0.25">
      <c r="A100" s="23">
        <v>1820</v>
      </c>
      <c r="B100" s="24" t="s">
        <v>39</v>
      </c>
      <c r="C100" s="28">
        <f>IF(ISNA(VLOOKUP($A100,'Part 1'!$A$7:$B$153,2,FALSE)),0,VLOOKUP($A100,'Part 1'!$A$7:$B$153,2,FALSE))</f>
        <v>43359921.100000001</v>
      </c>
      <c r="D100" s="28">
        <f>IF(ISNA(VLOOKUP($A100,'Part 1'!$D$7:$E$153,2,FALSE)),0,VLOOKUP($A100,'Part 1'!$D$7:$E$153,2,FALSE))</f>
        <v>1481101.69</v>
      </c>
      <c r="E100" s="28">
        <f>IF(ISNA(VLOOKUP($A100,'Part 1'!$G$7:$H$150,2,FALSE)),0,VLOOKUP($A100,'Part 1'!$G$7:$H$150,2,FALSE))</f>
        <v>0</v>
      </c>
      <c r="F100" s="25">
        <f>+C100-D100-E100</f>
        <v>41878819.410000004</v>
      </c>
      <c r="G100" s="26">
        <f>+'part 2 totals'!C42-'part 2 totals'!D42</f>
        <v>4071851</v>
      </c>
      <c r="H100" s="26">
        <f>+'part 2 totals'!E42-'part 2 totals'!F42</f>
        <v>3192242.98</v>
      </c>
      <c r="I100" s="26">
        <f>+'part 2 totals'!G42-'part 2 totals'!H42</f>
        <v>5056.8999999999996</v>
      </c>
      <c r="J100" s="26">
        <f>+'part 2 totals'!I42-'part 2 totals'!J42</f>
        <v>814477.42</v>
      </c>
      <c r="K100" s="26">
        <f>+'part 2 totals'!K42-'part 2 totals'!L42</f>
        <v>53459.77</v>
      </c>
      <c r="L100" s="26">
        <f>+'part 2 totals'!M42-'part 2 totals'!N42</f>
        <v>51668.94</v>
      </c>
      <c r="M100" s="26">
        <f>+'part 2 totals'!O42-'part 2 totals'!P42</f>
        <v>0</v>
      </c>
      <c r="N100" s="26">
        <f>+'part 2 totals'!Q42-'part 2 totals'!R42+'part 2 totals'!S42-'part 2 totals'!T42</f>
        <v>3230.16</v>
      </c>
      <c r="O100" s="26">
        <f>SUM(G100:N100)</f>
        <v>8191987.1700000009</v>
      </c>
      <c r="P100" s="26">
        <f>+F100-O100</f>
        <v>33686832.240000002</v>
      </c>
      <c r="Q100" s="32">
        <f>IF(ISNA(VLOOKUP($A100,'M1NM ELEM SEC CC20'!$A$2:$E$155,5,FALSE)),0,VLOOKUP($A100,'M1NM ELEM SEC CC20'!$A$2:$E$155,5,FALSE))</f>
        <v>3612</v>
      </c>
      <c r="R100" s="49">
        <f>SUM(P100/Q100)</f>
        <v>9326.3655149501665</v>
      </c>
      <c r="S100" s="32">
        <f>IF(ISNA(VLOOKUP($A100,'Elem Second Child Count 20'!$A$2:$E$156,5,FALSE)),0,VLOOKUP($A100,'Elem Second Child Count 20'!$A$2:$E$156,5,FALSE))</f>
        <v>496</v>
      </c>
      <c r="T100" s="32"/>
      <c r="U100" s="49">
        <f>SUM(R100*S100)</f>
        <v>4625877.2954152822</v>
      </c>
      <c r="V100" s="49">
        <f>SUM(M100+N100+P100)</f>
        <v>33690062.399999999</v>
      </c>
      <c r="W100" s="32"/>
    </row>
    <row r="101" spans="1:24" x14ac:dyDescent="0.25">
      <c r="A101" s="23" t="s">
        <v>164</v>
      </c>
      <c r="B101" s="24"/>
      <c r="C101" s="25"/>
      <c r="D101" s="25"/>
      <c r="E101" s="25"/>
      <c r="F101" s="25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32">
        <f>IF(ISNA(VLOOKUP($A100,'M1NM ELEM SEC CC20'!$A$2:$E$155,3,FALSE)),0,VLOOKUP($A100,'M1NM ELEM SEC CC20'!$A$2:$E$155,3,FALSE))</f>
        <v>2083</v>
      </c>
      <c r="R101" s="17"/>
      <c r="S101" s="17">
        <f>IF(ISNA(VLOOKUP($A100,'Elem Second Child Count 20'!$A$2:$E$156,3,FALSE)),0,VLOOKUP($A100,'Elem Second Child Count 20'!$A$2:$E$156,3,FALSE))</f>
        <v>262</v>
      </c>
      <c r="T101" s="27">
        <f>SUM(S101/S100)</f>
        <v>0.52822580645161288</v>
      </c>
      <c r="U101" s="26">
        <f>SUM(S101*R100)</f>
        <v>2443507.7649169434</v>
      </c>
      <c r="V101" s="26">
        <f>SUM(T101*V100)</f>
        <v>17795960.38064516</v>
      </c>
      <c r="W101" s="17" t="str">
        <f>IF(V101&gt;U101,"MET","NOT MET")</f>
        <v>MET</v>
      </c>
    </row>
    <row r="102" spans="1:24" x14ac:dyDescent="0.25">
      <c r="A102" s="23" t="s">
        <v>165</v>
      </c>
      <c r="B102" s="24"/>
      <c r="C102" s="25"/>
      <c r="D102" s="25"/>
      <c r="E102" s="25"/>
      <c r="F102" s="25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32">
        <f>IF(ISNA(VLOOKUP($A100,'M1NM ELEM SEC CC20'!$A$2:$E$155,4,FALSE)),0,VLOOKUP($A100,'M1NM ELEM SEC CC20'!$A$2:$E$155,4,FALSE))</f>
        <v>1529</v>
      </c>
      <c r="R102" s="17"/>
      <c r="S102" s="17">
        <f>IF(ISNA(VLOOKUP($A100,'Elem Second Child Count 20'!$A$2:$E$156,4,FALSE)),0,VLOOKUP($A100,'Elem Second Child Count 20'!$A$2:$E$156,4,FALSE))</f>
        <v>234</v>
      </c>
      <c r="T102" s="27">
        <f>SUM(S102/S100)</f>
        <v>0.47177419354838712</v>
      </c>
      <c r="U102" s="26">
        <f>SUM(R100*S102)</f>
        <v>2182369.5304983389</v>
      </c>
      <c r="V102" s="26">
        <f>SUM(T102*V100)</f>
        <v>15894102.019354839</v>
      </c>
      <c r="W102" s="17" t="str">
        <f>IF(V102&gt;U102,"MET", "NOT MET")</f>
        <v>MET</v>
      </c>
    </row>
    <row r="103" spans="1:24" x14ac:dyDescent="0.25">
      <c r="A103" s="23">
        <v>1821</v>
      </c>
      <c r="B103" s="24" t="s">
        <v>40</v>
      </c>
      <c r="C103" s="28">
        <f>IF(ISNA(VLOOKUP($A103,'Part 1'!$A$7:$B$153,2,FALSE)),0,VLOOKUP($A103,'Part 1'!$A$7:$B$153,2,FALSE))</f>
        <v>38963931.030000001</v>
      </c>
      <c r="D103" s="28">
        <f>IF(ISNA(VLOOKUP($A103,'Part 1'!$D$7:$E$153,2,FALSE)),0,VLOOKUP($A103,'Part 1'!$D$7:$E$153,2,FALSE))</f>
        <v>1452718.83</v>
      </c>
      <c r="E103" s="28">
        <f>IF(ISNA(VLOOKUP($A103,'Part 1'!$G$7:$H$150,2,FALSE)),0,VLOOKUP($A103,'Part 1'!$G$7:$H$150,2,FALSE))</f>
        <v>0</v>
      </c>
      <c r="F103" s="25">
        <f>+C103-D103-E103</f>
        <v>37511212.200000003</v>
      </c>
      <c r="G103" s="26">
        <f>+'part 2 totals'!C43-'part 2 totals'!D43</f>
        <v>3849469.83</v>
      </c>
      <c r="H103" s="26">
        <f>+'part 2 totals'!E43-'part 2 totals'!F43</f>
        <v>958235.07</v>
      </c>
      <c r="I103" s="26">
        <f>+'part 2 totals'!G43-'part 2 totals'!H43</f>
        <v>12810.88</v>
      </c>
      <c r="J103" s="26">
        <f>+'part 2 totals'!I43-'part 2 totals'!J43</f>
        <v>917649.74</v>
      </c>
      <c r="K103" s="26">
        <f>+'part 2 totals'!K43-'part 2 totals'!L43</f>
        <v>64234.32</v>
      </c>
      <c r="L103" s="26">
        <f>+'part 2 totals'!M43-'part 2 totals'!N43</f>
        <v>0</v>
      </c>
      <c r="M103" s="26">
        <f>+'part 2 totals'!O43-'part 2 totals'!P43</f>
        <v>0</v>
      </c>
      <c r="N103" s="26">
        <f>+'part 2 totals'!Q43-'part 2 totals'!R43+'part 2 totals'!S43-'part 2 totals'!T43</f>
        <v>85855.459999999992</v>
      </c>
      <c r="O103" s="26">
        <f>SUM(G103:N103)</f>
        <v>5888255.3000000007</v>
      </c>
      <c r="P103" s="26">
        <f>+F103-O103</f>
        <v>31622956.900000002</v>
      </c>
      <c r="Q103" s="32">
        <f>IF(ISNA(VLOOKUP($A103,'M1NM ELEM SEC CC20'!$A$2:$E$155,5,FALSE)),0,VLOOKUP($A103,'M1NM ELEM SEC CC20'!$A$2:$E$155,5,FALSE))</f>
        <v>4053</v>
      </c>
      <c r="R103" s="26">
        <f>SUM(P103/Q103)</f>
        <v>7802.3579817419204</v>
      </c>
      <c r="S103" s="17">
        <f>IF(ISNA(VLOOKUP($A103,'Elem Second Child Count 20'!$A$2:$E$156,5,FALSE)),0,VLOOKUP($A103,'Elem Second Child Count 20'!$A$2:$E$156,5,FALSE))</f>
        <v>750</v>
      </c>
      <c r="T103" s="17"/>
      <c r="U103" s="26">
        <f>SUM(R103*S103)</f>
        <v>5851768.4863064401</v>
      </c>
      <c r="V103" s="26">
        <f>SUM(M103+N103+P103)</f>
        <v>31708812.360000003</v>
      </c>
      <c r="W103" s="17"/>
    </row>
    <row r="104" spans="1:24" x14ac:dyDescent="0.25">
      <c r="A104" s="23" t="s">
        <v>164</v>
      </c>
      <c r="B104" s="24"/>
      <c r="C104" s="25"/>
      <c r="D104" s="25"/>
      <c r="E104" s="25"/>
      <c r="F104" s="25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32">
        <f>IF(ISNA(VLOOKUP($A103,'M1NM ELEM SEC CC20'!$A$2:$E$155,3,FALSE)),0,VLOOKUP($A103,'M1NM ELEM SEC CC20'!$A$2:$E$155,3,FALSE))</f>
        <v>2177</v>
      </c>
      <c r="R104" s="17"/>
      <c r="S104" s="17">
        <f>IF(ISNA(VLOOKUP($A103,'Elem Second Child Count 20'!$A$2:$E$156,3,FALSE)),0,VLOOKUP($A103,'Elem Second Child Count 20'!$A$2:$E$156,3,FALSE))</f>
        <v>462</v>
      </c>
      <c r="T104" s="27">
        <f>SUM(S104/S103)</f>
        <v>0.61599999999999999</v>
      </c>
      <c r="U104" s="26">
        <f>SUM(S104*R103)</f>
        <v>3604689.3875647672</v>
      </c>
      <c r="V104" s="26">
        <f>SUM(T104*V103)</f>
        <v>19532628.413760003</v>
      </c>
      <c r="W104" s="17" t="str">
        <f>IF(V104&gt;U104,"MET","NOT MET")</f>
        <v>MET</v>
      </c>
    </row>
    <row r="105" spans="1:24" x14ac:dyDescent="0.25">
      <c r="A105" s="23" t="s">
        <v>165</v>
      </c>
      <c r="B105" s="24"/>
      <c r="C105" s="25"/>
      <c r="D105" s="25"/>
      <c r="E105" s="25"/>
      <c r="F105" s="25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32">
        <f>IF(ISNA(VLOOKUP($A103,'M1NM ELEM SEC CC20'!$A$2:$E$155,4,FALSE)),0,VLOOKUP($A103,'M1NM ELEM SEC CC20'!$A$2:$E$155,4,FALSE))</f>
        <v>1876</v>
      </c>
      <c r="R105" s="17"/>
      <c r="S105" s="17">
        <f>IF(ISNA(VLOOKUP($A103,'Elem Second Child Count 20'!$A$2:$E$156,4,FALSE)),0,VLOOKUP($A103,'Elem Second Child Count 20'!$A$2:$E$156,4,FALSE))</f>
        <v>288</v>
      </c>
      <c r="T105" s="27">
        <f>SUM(S105/S103)</f>
        <v>0.38400000000000001</v>
      </c>
      <c r="U105" s="26">
        <f>SUM(R103*S105)</f>
        <v>2247079.0987416729</v>
      </c>
      <c r="V105" s="26">
        <f>SUM(T105*V103)</f>
        <v>12176183.946240002</v>
      </c>
      <c r="W105" s="17" t="str">
        <f>IF(V105&gt;U105,"MET", "NOT MET")</f>
        <v>MET</v>
      </c>
    </row>
    <row r="106" spans="1:24" x14ac:dyDescent="0.25">
      <c r="A106" s="23">
        <v>1900</v>
      </c>
      <c r="B106" s="24" t="s">
        <v>41</v>
      </c>
      <c r="C106" s="28">
        <f>IF(ISNA(VLOOKUP($A106,'Part 1'!$A$7:$B$153,2,FALSE)),0,VLOOKUP($A106,'Part 1'!$A$7:$B$153,2,FALSE))</f>
        <v>14227383.27</v>
      </c>
      <c r="D106" s="28">
        <f>IF(ISNA(VLOOKUP($A106,'Part 1'!$D$7:$E$153,2,FALSE)),0,VLOOKUP($A106,'Part 1'!$D$7:$E$153,2,FALSE))</f>
        <v>410499.68</v>
      </c>
      <c r="E106" s="28">
        <f>IF(ISNA(VLOOKUP($A106,'Part 1'!$G$7:$H$150,2,FALSE)),0,VLOOKUP($A106,'Part 1'!$G$7:$H$150,2,FALSE))</f>
        <v>0</v>
      </c>
      <c r="F106" s="25">
        <f>+C106-D106-E106</f>
        <v>13816883.59</v>
      </c>
      <c r="G106" s="26">
        <f>+'part 2 totals'!C44-'part 2 totals'!D44</f>
        <v>1510438.71</v>
      </c>
      <c r="H106" s="26">
        <f>+'part 2 totals'!E44-'part 2 totals'!F44</f>
        <v>430848.69</v>
      </c>
      <c r="I106" s="26">
        <f>+'part 2 totals'!G44-'part 2 totals'!H44</f>
        <v>0</v>
      </c>
      <c r="J106" s="26">
        <f>+'part 2 totals'!I44-'part 2 totals'!J44</f>
        <v>313299.26</v>
      </c>
      <c r="K106" s="26">
        <f>+'part 2 totals'!K44-'part 2 totals'!L44</f>
        <v>47897.46</v>
      </c>
      <c r="L106" s="26">
        <f>+'part 2 totals'!M44-'part 2 totals'!N44</f>
        <v>206161.43</v>
      </c>
      <c r="M106" s="26">
        <f>+'part 2 totals'!O44-'part 2 totals'!P44</f>
        <v>0</v>
      </c>
      <c r="N106" s="26">
        <f>+'part 2 totals'!Q44-'part 2 totals'!R44+'part 2 totals'!S44-'part 2 totals'!T44</f>
        <v>0</v>
      </c>
      <c r="O106" s="26">
        <f>SUM(G106:N106)</f>
        <v>2508645.5500000003</v>
      </c>
      <c r="P106" s="26">
        <f>+F106-O106</f>
        <v>11308238.039999999</v>
      </c>
      <c r="Q106" s="32">
        <f>IF(ISNA(VLOOKUP($A106,'M1NM ELEM SEC CC20'!$A$2:$E$155,5,FALSE)),0,VLOOKUP($A106,'M1NM ELEM SEC CC20'!$A$2:$E$155,5,FALSE))</f>
        <v>1071</v>
      </c>
      <c r="R106" s="26">
        <f>SUM(P106/Q106)</f>
        <v>10558.578935574229</v>
      </c>
      <c r="S106" s="17">
        <f>IF(ISNA(VLOOKUP($A106,'Elem Second Child Count 20'!$A$2:$E$156,5,FALSE)),0,VLOOKUP($A106,'Elem Second Child Count 20'!$A$2:$E$156,5,FALSE))</f>
        <v>220</v>
      </c>
      <c r="T106" s="17"/>
      <c r="U106" s="26">
        <f>SUM(R106*S106)</f>
        <v>2322887.3658263306</v>
      </c>
      <c r="V106" s="26">
        <f>SUM(M106+N106+P106)</f>
        <v>11308238.039999999</v>
      </c>
      <c r="W106" s="17"/>
    </row>
    <row r="107" spans="1:24" x14ac:dyDescent="0.25">
      <c r="A107" s="23" t="s">
        <v>164</v>
      </c>
      <c r="B107" s="24"/>
      <c r="C107" s="25"/>
      <c r="D107" s="25"/>
      <c r="E107" s="25"/>
      <c r="F107" s="25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32">
        <f>IF(ISNA(VLOOKUP($A106,'M1NM ELEM SEC CC20'!$A$2:$E$155,3,FALSE)),0,VLOOKUP($A106,'M1NM ELEM SEC CC20'!$A$2:$E$155,3,FALSE))</f>
        <v>540</v>
      </c>
      <c r="R107" s="17"/>
      <c r="S107" s="17">
        <f>IF(ISNA(VLOOKUP($A106,'Elem Second Child Count 20'!$A$2:$E$156,3,FALSE)),0,VLOOKUP($A106,'Elem Second Child Count 20'!$A$2:$E$156,3,FALSE))</f>
        <v>124</v>
      </c>
      <c r="T107" s="27">
        <f>SUM(S107/S106)</f>
        <v>0.5636363636363636</v>
      </c>
      <c r="U107" s="26">
        <f>SUM(S107*R106)</f>
        <v>1309263.7880112045</v>
      </c>
      <c r="V107" s="26">
        <f>SUM(T107*V106)</f>
        <v>6373734.1679999987</v>
      </c>
      <c r="W107" s="17" t="str">
        <f>IF(V107&gt;U107,"MET","NOT MET")</f>
        <v>MET</v>
      </c>
    </row>
    <row r="108" spans="1:24" x14ac:dyDescent="0.25">
      <c r="A108" s="23" t="s">
        <v>165</v>
      </c>
      <c r="B108" s="24"/>
      <c r="C108" s="25"/>
      <c r="D108" s="25"/>
      <c r="E108" s="25"/>
      <c r="F108" s="25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32">
        <f>IF(ISNA(VLOOKUP($A106,'M1NM ELEM SEC CC20'!$A$2:$E$155,4,FALSE)),0,VLOOKUP($A106,'M1NM ELEM SEC CC20'!$A$2:$E$155,4,FALSE))</f>
        <v>531</v>
      </c>
      <c r="R108" s="17"/>
      <c r="S108" s="17">
        <f>IF(ISNA(VLOOKUP($A106,'Elem Second Child Count 20'!$A$2:$E$156,4,FALSE)),0,VLOOKUP($A106,'Elem Second Child Count 20'!$A$2:$E$156,4,FALSE))</f>
        <v>96</v>
      </c>
      <c r="T108" s="27">
        <f>SUM(S108/S106)</f>
        <v>0.43636363636363634</v>
      </c>
      <c r="U108" s="26">
        <f>SUM(R106*S108)</f>
        <v>1013623.5778151259</v>
      </c>
      <c r="V108" s="26">
        <f>SUM(T108*V106)</f>
        <v>4934503.8719999995</v>
      </c>
      <c r="W108" s="17" t="str">
        <f>IF(V108&gt;U108,"MET", "NOT MET")</f>
        <v>MET</v>
      </c>
    </row>
    <row r="109" spans="1:24" x14ac:dyDescent="0.25">
      <c r="A109" s="23">
        <v>2000</v>
      </c>
      <c r="B109" s="24" t="s">
        <v>42</v>
      </c>
      <c r="C109" s="28">
        <f>IF(ISNA(VLOOKUP($A109,'Part 1'!$A$7:$B$153,2,FALSE)),0,VLOOKUP($A109,'Part 1'!$A$7:$B$153,2,FALSE))</f>
        <v>35956524.979999997</v>
      </c>
      <c r="D109" s="28">
        <f>IF(ISNA(VLOOKUP($A109,'Part 1'!$D$7:$E$153,2,FALSE)),0,VLOOKUP($A109,'Part 1'!$D$7:$E$153,2,FALSE))</f>
        <v>1014128.18</v>
      </c>
      <c r="E109" s="28">
        <f>IF(ISNA(VLOOKUP($A109,'Part 1'!$G$7:$H$150,2,FALSE)),0,VLOOKUP($A109,'Part 1'!$G$7:$H$150,2,FALSE))</f>
        <v>0</v>
      </c>
      <c r="F109" s="25">
        <f>+C109-D109-E109</f>
        <v>34942396.799999997</v>
      </c>
      <c r="G109" s="26">
        <f>+'part 2 totals'!C45-'part 2 totals'!D45</f>
        <v>3240741.45</v>
      </c>
      <c r="H109" s="26">
        <f>+'part 2 totals'!E45-'part 2 totals'!F45</f>
        <v>1165499.5900000001</v>
      </c>
      <c r="I109" s="26">
        <f>+'part 2 totals'!G45-'part 2 totals'!H45</f>
        <v>0</v>
      </c>
      <c r="J109" s="26">
        <f>+'part 2 totals'!I45-'part 2 totals'!J45</f>
        <v>899837.86</v>
      </c>
      <c r="K109" s="26">
        <f>+'part 2 totals'!K45-'part 2 totals'!L45</f>
        <v>32068.16</v>
      </c>
      <c r="L109" s="26">
        <f>+'part 2 totals'!M45-'part 2 totals'!N45</f>
        <v>0</v>
      </c>
      <c r="M109" s="26">
        <f>+'part 2 totals'!O45-'part 2 totals'!P45</f>
        <v>5000</v>
      </c>
      <c r="N109" s="26">
        <f>+'part 2 totals'!Q45-'part 2 totals'!R45+'part 2 totals'!S45-'part 2 totals'!T45</f>
        <v>6512</v>
      </c>
      <c r="O109" s="26">
        <f>SUM(G109:N109)</f>
        <v>5349659.0600000005</v>
      </c>
      <c r="P109" s="26">
        <f>+F109-O109</f>
        <v>29592737.739999995</v>
      </c>
      <c r="Q109" s="32">
        <f>IF(ISNA(VLOOKUP($A109,'M1NM ELEM SEC CC20'!$A$2:$E$155,5,FALSE)),0,VLOOKUP($A109,'M1NM ELEM SEC CC20'!$A$2:$E$155,5,FALSE))</f>
        <v>3735</v>
      </c>
      <c r="R109" s="26">
        <f>SUM(P109/Q109)</f>
        <v>7923.0890870147241</v>
      </c>
      <c r="S109" s="17">
        <f>IF(ISNA(VLOOKUP($A109,'Elem Second Child Count 20'!$A$2:$E$156,5,FALSE)),0,VLOOKUP($A109,'Elem Second Child Count 20'!$A$2:$E$156,5,FALSE))</f>
        <v>533</v>
      </c>
      <c r="T109" s="17"/>
      <c r="U109" s="26">
        <f>SUM(R109*S109)</f>
        <v>4223006.4833788481</v>
      </c>
      <c r="V109" s="26">
        <f>SUM(M109+N109+P109)</f>
        <v>29604249.739999995</v>
      </c>
      <c r="W109" s="17"/>
    </row>
    <row r="110" spans="1:24" x14ac:dyDescent="0.25">
      <c r="A110" s="23" t="s">
        <v>164</v>
      </c>
      <c r="B110" s="24"/>
      <c r="C110" s="25"/>
      <c r="D110" s="25"/>
      <c r="E110" s="25"/>
      <c r="F110" s="25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32">
        <f>IF(ISNA(VLOOKUP($A109,'M1NM ELEM SEC CC20'!$A$2:$E$155,3,FALSE)),0,VLOOKUP($A109,'M1NM ELEM SEC CC20'!$A$2:$E$155,3,FALSE))</f>
        <v>2085</v>
      </c>
      <c r="R110" s="17"/>
      <c r="S110" s="17">
        <f>IF(ISNA(VLOOKUP($A109,'Elem Second Child Count 20'!$A$2:$E$156,3,FALSE)),0,VLOOKUP($A109,'Elem Second Child Count 20'!$A$2:$E$156,3,FALSE))</f>
        <v>341</v>
      </c>
      <c r="T110" s="27">
        <f>SUM(S110/S109)</f>
        <v>0.63977485928705435</v>
      </c>
      <c r="U110" s="26">
        <f>SUM(S110*R109)</f>
        <v>2701773.378672021</v>
      </c>
      <c r="V110" s="26">
        <f>SUM(T110*V109)</f>
        <v>18940054.711707313</v>
      </c>
      <c r="W110" s="17" t="str">
        <f>IF(V110&gt;U110,"MET","NOT MET")</f>
        <v>MET</v>
      </c>
    </row>
    <row r="111" spans="1:24" x14ac:dyDescent="0.25">
      <c r="A111" s="23" t="s">
        <v>165</v>
      </c>
      <c r="B111" s="24"/>
      <c r="C111" s="25"/>
      <c r="D111" s="25"/>
      <c r="E111" s="25"/>
      <c r="F111" s="25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32">
        <f>IF(ISNA(VLOOKUP($A109,'M1NM ELEM SEC CC20'!$A$2:$E$155,4,FALSE)),0,VLOOKUP($A109,'M1NM ELEM SEC CC20'!$A$2:$E$155,4,FALSE))</f>
        <v>1650</v>
      </c>
      <c r="R111" s="17"/>
      <c r="S111" s="17">
        <f>IF(ISNA(VLOOKUP($A109,'Elem Second Child Count 20'!$A$2:$E$156,4,FALSE)),0,VLOOKUP($A109,'Elem Second Child Count 20'!$A$2:$E$156,4,FALSE))</f>
        <v>192</v>
      </c>
      <c r="T111" s="27">
        <f>SUM(S111/S109)</f>
        <v>0.36022514071294559</v>
      </c>
      <c r="U111" s="26">
        <f>SUM(R109*S111)</f>
        <v>1521233.1047068271</v>
      </c>
      <c r="V111" s="26">
        <f>SUM(T111*V109)</f>
        <v>10664195.02829268</v>
      </c>
      <c r="W111" s="17" t="str">
        <f>IF(V111&gt;U111,"MET", "NOT MET")</f>
        <v>MET</v>
      </c>
    </row>
    <row r="112" spans="1:24" x14ac:dyDescent="0.25">
      <c r="A112" s="23">
        <v>2100</v>
      </c>
      <c r="B112" s="24" t="s">
        <v>43</v>
      </c>
      <c r="C112" s="28">
        <f>IF(ISNA(VLOOKUP($A112,'Part 1'!$A$7:$B$153,2,FALSE)),0,VLOOKUP($A112,'Part 1'!$A$7:$B$153,2,FALSE))</f>
        <v>17846675.399999999</v>
      </c>
      <c r="D112" s="28">
        <f>IF(ISNA(VLOOKUP($A112,'Part 1'!$D$7:$E$153,2,FALSE)),0,VLOOKUP($A112,'Part 1'!$D$7:$E$153,2,FALSE))</f>
        <v>469944.19</v>
      </c>
      <c r="E112" s="28">
        <f>IF(ISNA(VLOOKUP($A112,'Part 1'!$G$7:$H$150,2,FALSE)),0,VLOOKUP($A112,'Part 1'!$G$7:$H$150,2,FALSE))</f>
        <v>0</v>
      </c>
      <c r="F112" s="25">
        <f>+C112-D112-E112</f>
        <v>17376731.209999997</v>
      </c>
      <c r="G112" s="26">
        <f>+'part 2 totals'!C46-'part 2 totals'!D46</f>
        <v>1713545.9</v>
      </c>
      <c r="H112" s="26">
        <f>+'part 2 totals'!E46-'part 2 totals'!F46</f>
        <v>502099.99</v>
      </c>
      <c r="I112" s="26">
        <f>+'part 2 totals'!G46-'part 2 totals'!H46</f>
        <v>0</v>
      </c>
      <c r="J112" s="26">
        <f>+'part 2 totals'!I46-'part 2 totals'!J46</f>
        <v>360663.60000000003</v>
      </c>
      <c r="K112" s="26">
        <f>+'part 2 totals'!K46-'part 2 totals'!L46</f>
        <v>17372.240000000002</v>
      </c>
      <c r="L112" s="26">
        <f>+'part 2 totals'!M46-'part 2 totals'!N46</f>
        <v>0</v>
      </c>
      <c r="M112" s="26">
        <f>+'part 2 totals'!O46-'part 2 totals'!P46</f>
        <v>0</v>
      </c>
      <c r="N112" s="26">
        <f>+'part 2 totals'!Q46-'part 2 totals'!R46+'part 2 totals'!S46-'part 2 totals'!T46</f>
        <v>0</v>
      </c>
      <c r="O112" s="26">
        <f>SUM(G112:N112)</f>
        <v>2593681.73</v>
      </c>
      <c r="P112" s="26">
        <f>+F112-O112</f>
        <v>14783049.479999997</v>
      </c>
      <c r="Q112" s="32">
        <f>IF(ISNA(VLOOKUP($A112,'M1NM ELEM SEC CC20'!$A$2:$E$155,5,FALSE)),0,VLOOKUP($A112,'M1NM ELEM SEC CC20'!$A$2:$E$155,5,FALSE))</f>
        <v>1685</v>
      </c>
      <c r="R112" s="26">
        <f>SUM(P112/Q112)</f>
        <v>8773.3231335311557</v>
      </c>
      <c r="S112" s="17">
        <f>IF(ISNA(VLOOKUP($A112,'Elem Second Child Count 20'!$A$2:$E$156,5,FALSE)),0,VLOOKUP($A112,'Elem Second Child Count 20'!$A$2:$E$156,5,FALSE))</f>
        <v>249</v>
      </c>
      <c r="T112" s="17"/>
      <c r="U112" s="26">
        <f>SUM(R112*S112)</f>
        <v>2184557.4602492577</v>
      </c>
      <c r="V112" s="26">
        <f>SUM(M112+N112+P112)</f>
        <v>14783049.479999997</v>
      </c>
      <c r="W112" s="17"/>
    </row>
    <row r="113" spans="1:23" x14ac:dyDescent="0.25">
      <c r="A113" s="23" t="s">
        <v>164</v>
      </c>
      <c r="B113" s="24"/>
      <c r="C113" s="25"/>
      <c r="D113" s="25"/>
      <c r="E113" s="25"/>
      <c r="F113" s="25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32">
        <f>IF(ISNA(VLOOKUP($A112,'M1NM ELEM SEC CC20'!$A$2:$E$155,3,FALSE)),0,VLOOKUP($A112,'M1NM ELEM SEC CC20'!$A$2:$E$155,3,FALSE))</f>
        <v>873</v>
      </c>
      <c r="R113" s="17"/>
      <c r="S113" s="17">
        <f>IF(ISNA(VLOOKUP($A112,'Elem Second Child Count 20'!$A$2:$E$156,3,FALSE)),0,VLOOKUP($A112,'Elem Second Child Count 20'!$A$2:$E$156,3,FALSE))</f>
        <v>146</v>
      </c>
      <c r="T113" s="27">
        <f>SUM(S113/S112)</f>
        <v>0.58634538152610438</v>
      </c>
      <c r="U113" s="26">
        <f>SUM(S113*R112)</f>
        <v>1280905.1774955487</v>
      </c>
      <c r="V113" s="26">
        <f>SUM(T113*V112)</f>
        <v>8667972.7874698769</v>
      </c>
      <c r="W113" s="17" t="str">
        <f>IF(V113&gt;U113,"MET","NOT MET")</f>
        <v>MET</v>
      </c>
    </row>
    <row r="114" spans="1:23" x14ac:dyDescent="0.25">
      <c r="A114" s="23" t="s">
        <v>165</v>
      </c>
      <c r="B114" s="24"/>
      <c r="C114" s="25"/>
      <c r="D114" s="25"/>
      <c r="E114" s="25"/>
      <c r="F114" s="25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32">
        <f>IF(ISNA(VLOOKUP($A112,'M1NM ELEM SEC CC20'!$A$2:$E$155,4,FALSE)),0,VLOOKUP($A112,'M1NM ELEM SEC CC20'!$A$2:$E$155,4,FALSE))</f>
        <v>812</v>
      </c>
      <c r="R114" s="17"/>
      <c r="S114" s="17">
        <f>IF(ISNA(VLOOKUP($A112,'Elem Second Child Count 20'!$A$2:$E$156,4,FALSE)),0,VLOOKUP($A112,'Elem Second Child Count 20'!$A$2:$E$156,4,FALSE))</f>
        <v>103</v>
      </c>
      <c r="T114" s="27">
        <f>SUM(S114/S112)</f>
        <v>0.41365461847389556</v>
      </c>
      <c r="U114" s="26">
        <f>SUM(R112*S114)</f>
        <v>903652.28275370901</v>
      </c>
      <c r="V114" s="26">
        <f>SUM(T114*V112)</f>
        <v>6115076.6925301189</v>
      </c>
      <c r="W114" s="17" t="str">
        <f>IF(V114&gt;U114,"MET", "NOT MET")</f>
        <v>MET</v>
      </c>
    </row>
    <row r="115" spans="1:23" x14ac:dyDescent="0.25">
      <c r="A115" s="23">
        <v>2220</v>
      </c>
      <c r="B115" s="24" t="s">
        <v>44</v>
      </c>
      <c r="C115" s="28">
        <f>IF(ISNA(VLOOKUP($A115,'Part 1'!$A$7:$B$153,2,FALSE)),0,VLOOKUP($A115,'Part 1'!$A$7:$B$153,2,FALSE))</f>
        <v>39358989.710000001</v>
      </c>
      <c r="D115" s="28">
        <f>IF(ISNA(VLOOKUP($A115,'Part 1'!$D$7:$E$153,2,FALSE)),0,VLOOKUP($A115,'Part 1'!$D$7:$E$153,2,FALSE))</f>
        <v>1900993.52</v>
      </c>
      <c r="E115" s="28">
        <f>IF(ISNA(VLOOKUP($A115,'Part 1'!$G$7:$H$150,2,FALSE)),0,VLOOKUP($A115,'Part 1'!$G$7:$H$150,2,FALSE))</f>
        <v>0</v>
      </c>
      <c r="F115" s="25">
        <f>+C115-D115-E115</f>
        <v>37457996.189999998</v>
      </c>
      <c r="G115" s="26">
        <f>+'part 2 totals'!C47-'part 2 totals'!D47</f>
        <v>3794693.55</v>
      </c>
      <c r="H115" s="26">
        <f>+'part 2 totals'!E47-'part 2 totals'!F47</f>
        <v>1411756.3900000001</v>
      </c>
      <c r="I115" s="26">
        <f>+'part 2 totals'!G47-'part 2 totals'!H47</f>
        <v>0</v>
      </c>
      <c r="J115" s="26">
        <f>+'part 2 totals'!I47-'part 2 totals'!J47</f>
        <v>855534.52999999991</v>
      </c>
      <c r="K115" s="26">
        <f>+'part 2 totals'!K47-'part 2 totals'!L47</f>
        <v>47130.5</v>
      </c>
      <c r="L115" s="26">
        <f>+'part 2 totals'!M47-'part 2 totals'!N47</f>
        <v>0</v>
      </c>
      <c r="M115" s="26">
        <f>+'part 2 totals'!O47-'part 2 totals'!P47</f>
        <v>0</v>
      </c>
      <c r="N115" s="26">
        <f>+'part 2 totals'!Q47-'part 2 totals'!R47+'part 2 totals'!S47-'part 2 totals'!T47</f>
        <v>0</v>
      </c>
      <c r="O115" s="26">
        <f>SUM(G115:N115)</f>
        <v>6109114.9699999997</v>
      </c>
      <c r="P115" s="26">
        <f>+F115-O115</f>
        <v>31348881.219999999</v>
      </c>
      <c r="Q115" s="32">
        <f>IF(ISNA(VLOOKUP($A115,'M1NM ELEM SEC CC20'!$A$2:$E$155,5,FALSE)),0,VLOOKUP($A115,'M1NM ELEM SEC CC20'!$A$2:$E$155,5,FALSE))</f>
        <v>3731</v>
      </c>
      <c r="R115" s="26">
        <f>SUM(P115/Q115)</f>
        <v>8402.2731760921997</v>
      </c>
      <c r="S115" s="17">
        <f>IF(ISNA(VLOOKUP($A115,'Elem Second Child Count 20'!$A$2:$E$156,5,FALSE)),0,VLOOKUP($A115,'Elem Second Child Count 20'!$A$2:$E$156,5,FALSE))</f>
        <v>580</v>
      </c>
      <c r="T115" s="17"/>
      <c r="U115" s="26">
        <f>SUM(R115*S115)</f>
        <v>4873318.442133476</v>
      </c>
      <c r="V115" s="26">
        <f>SUM(M115+N115+P115)</f>
        <v>31348881.219999999</v>
      </c>
      <c r="W115" s="17"/>
    </row>
    <row r="116" spans="1:23" x14ac:dyDescent="0.25">
      <c r="A116" s="23" t="s">
        <v>164</v>
      </c>
      <c r="B116" s="24"/>
      <c r="C116" s="25"/>
      <c r="D116" s="25"/>
      <c r="E116" s="25"/>
      <c r="F116" s="25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32">
        <f>IF(ISNA(VLOOKUP($A115,'M1NM ELEM SEC CC20'!$A$2:$E$155,3,FALSE)),0,VLOOKUP($A115,'M1NM ELEM SEC CC20'!$A$2:$E$155,3,FALSE))</f>
        <v>2037</v>
      </c>
      <c r="R116" s="17"/>
      <c r="S116" s="17">
        <f>IF(ISNA(VLOOKUP($A115,'Elem Second Child Count 20'!$A$2:$E$156,3,FALSE)),0,VLOOKUP($A115,'Elem Second Child Count 20'!$A$2:$E$156,3,FALSE))</f>
        <v>398</v>
      </c>
      <c r="T116" s="27">
        <f>SUM(S116/S115)</f>
        <v>0.68620689655172418</v>
      </c>
      <c r="U116" s="26">
        <f>SUM(S116*R115)</f>
        <v>3344104.7240846953</v>
      </c>
      <c r="V116" s="26">
        <f>SUM(T116*V115)</f>
        <v>21511818.492344826</v>
      </c>
      <c r="W116" s="17" t="str">
        <f>IF(V116&gt;U116,"MET","NOT MET")</f>
        <v>MET</v>
      </c>
    </row>
    <row r="117" spans="1:23" x14ac:dyDescent="0.25">
      <c r="A117" s="23" t="s">
        <v>165</v>
      </c>
      <c r="B117" s="24"/>
      <c r="C117" s="25"/>
      <c r="D117" s="25"/>
      <c r="E117" s="25"/>
      <c r="F117" s="25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32">
        <f>IF(ISNA(VLOOKUP($A115,'M1NM ELEM SEC CC20'!$A$2:$E$155,4,FALSE)),0,VLOOKUP($A115,'M1NM ELEM SEC CC20'!$A$2:$E$155,4,FALSE))</f>
        <v>1694</v>
      </c>
      <c r="R117" s="17"/>
      <c r="S117" s="17">
        <f>IF(ISNA(VLOOKUP($A115,'Elem Second Child Count 20'!$A$2:$E$156,4,FALSE)),0,VLOOKUP($A115,'Elem Second Child Count 20'!$A$2:$E$156,4,FALSE))</f>
        <v>182</v>
      </c>
      <c r="T117" s="27">
        <f>SUM(S117/S115)</f>
        <v>0.31379310344827588</v>
      </c>
      <c r="U117" s="26">
        <f>SUM(R115*S117)</f>
        <v>1529213.7180487805</v>
      </c>
      <c r="V117" s="26">
        <f>SUM(T117*V115)</f>
        <v>9837062.7276551723</v>
      </c>
      <c r="W117" s="17" t="str">
        <f>IF(V117&gt;U117,"MET", "NOT MET")</f>
        <v>MET</v>
      </c>
    </row>
    <row r="118" spans="1:23" x14ac:dyDescent="0.25">
      <c r="A118" s="23">
        <v>2300</v>
      </c>
      <c r="B118" s="24" t="s">
        <v>45</v>
      </c>
      <c r="C118" s="28">
        <f>IF(ISNA(VLOOKUP($A118,'Part 1'!$A$7:$B$153,2,FALSE)),0,VLOOKUP($A118,'Part 1'!$A$7:$B$153,2,FALSE))</f>
        <v>44575526.409999996</v>
      </c>
      <c r="D118" s="28">
        <f>IF(ISNA(VLOOKUP($A118,'Part 1'!$D$7:$E$153,2,FALSE)),0,VLOOKUP($A118,'Part 1'!$D$7:$E$153,2,FALSE))</f>
        <v>2076434.69</v>
      </c>
      <c r="E118" s="28">
        <f>IF(ISNA(VLOOKUP($A118,'Part 1'!$G$7:$H$150,2,FALSE)),0,VLOOKUP($A118,'Part 1'!$G$7:$H$150,2,FALSE))</f>
        <v>0</v>
      </c>
      <c r="F118" s="25">
        <f>+C118-D118-E118</f>
        <v>42499091.719999999</v>
      </c>
      <c r="G118" s="26">
        <f>+'part 2 totals'!C48-'part 2 totals'!D48</f>
        <v>3422186.53</v>
      </c>
      <c r="H118" s="26">
        <f>+'part 2 totals'!E48-'part 2 totals'!F48</f>
        <v>1227689.92</v>
      </c>
      <c r="I118" s="26">
        <f>+'part 2 totals'!G48-'part 2 totals'!H48</f>
        <v>0</v>
      </c>
      <c r="J118" s="26">
        <f>+'part 2 totals'!I48-'part 2 totals'!J48</f>
        <v>912823.97</v>
      </c>
      <c r="K118" s="26">
        <f>+'part 2 totals'!K48-'part 2 totals'!L48</f>
        <v>25574.99</v>
      </c>
      <c r="L118" s="26">
        <f>+'part 2 totals'!M48-'part 2 totals'!N48</f>
        <v>3580145.2500000005</v>
      </c>
      <c r="M118" s="26">
        <f>+'part 2 totals'!O48-'part 2 totals'!P48</f>
        <v>0</v>
      </c>
      <c r="N118" s="26">
        <f>+'part 2 totals'!Q48-'part 2 totals'!R48+'part 2 totals'!S48-'part 2 totals'!T48</f>
        <v>0</v>
      </c>
      <c r="O118" s="26">
        <f>SUM(G118:N118)</f>
        <v>9168420.6600000001</v>
      </c>
      <c r="P118" s="26">
        <f>+F118-O118</f>
        <v>33330671.059999999</v>
      </c>
      <c r="Q118" s="32">
        <f>IF(ISNA(VLOOKUP($A118,'M1NM ELEM SEC CC20'!$A$2:$E$155,5,FALSE)),0,VLOOKUP($A118,'M1NM ELEM SEC CC20'!$A$2:$E$155,5,FALSE))</f>
        <v>4125</v>
      </c>
      <c r="R118" s="26">
        <f>SUM(P118/Q118)</f>
        <v>8080.1626812121212</v>
      </c>
      <c r="S118" s="17">
        <f>IF(ISNA(VLOOKUP($A118,'Elem Second Child Count 20'!$A$2:$E$156,5,FALSE)),0,VLOOKUP($A118,'Elem Second Child Count 20'!$A$2:$E$156,5,FALSE))</f>
        <v>680</v>
      </c>
      <c r="T118" s="17"/>
      <c r="U118" s="26">
        <f>SUM(R118*S118)</f>
        <v>5494510.6232242426</v>
      </c>
      <c r="V118" s="26">
        <f>SUM(M118+N118+P118)</f>
        <v>33330671.059999999</v>
      </c>
      <c r="W118" s="17"/>
    </row>
    <row r="119" spans="1:23" x14ac:dyDescent="0.25">
      <c r="A119" s="23" t="s">
        <v>164</v>
      </c>
      <c r="B119" s="24"/>
      <c r="C119" s="25"/>
      <c r="D119" s="25"/>
      <c r="E119" s="25"/>
      <c r="F119" s="25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32">
        <f>IF(ISNA(VLOOKUP($A118,'M1NM ELEM SEC CC20'!$A$2:$E$155,3,FALSE)),0,VLOOKUP($A118,'M1NM ELEM SEC CC20'!$A$2:$E$155,3,FALSE))</f>
        <v>2132</v>
      </c>
      <c r="R119" s="17"/>
      <c r="S119" s="17">
        <f>IF(ISNA(VLOOKUP($A118,'Elem Second Child Count 20'!$A$2:$E$156,3,FALSE)),0,VLOOKUP($A118,'Elem Second Child Count 20'!$A$2:$E$156,3,FALSE))</f>
        <v>396</v>
      </c>
      <c r="T119" s="27">
        <f>SUM(S119/S118)</f>
        <v>0.58235294117647063</v>
      </c>
      <c r="U119" s="26">
        <f>SUM(S119*R118)</f>
        <v>3199744.4217599998</v>
      </c>
      <c r="V119" s="26">
        <f>SUM(T119*V118)</f>
        <v>19410214.32317647</v>
      </c>
      <c r="W119" s="17" t="str">
        <f>IF(V119&gt;U119,"MET","NOT MET")</f>
        <v>MET</v>
      </c>
    </row>
    <row r="120" spans="1:23" x14ac:dyDescent="0.25">
      <c r="A120" s="23" t="s">
        <v>165</v>
      </c>
      <c r="B120" s="24"/>
      <c r="C120" s="25"/>
      <c r="D120" s="25"/>
      <c r="E120" s="25"/>
      <c r="F120" s="25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32">
        <f>IF(ISNA(VLOOKUP($A118,'M1NM ELEM SEC CC20'!$A$2:$E$155,4,FALSE)),0,VLOOKUP($A118,'M1NM ELEM SEC CC20'!$A$2:$E$155,4,FALSE))</f>
        <v>1993</v>
      </c>
      <c r="R120" s="17"/>
      <c r="S120" s="17">
        <f>IF(ISNA(VLOOKUP($A118,'Elem Second Child Count 20'!$A$2:$E$156,4,FALSE)),0,VLOOKUP($A118,'Elem Second Child Count 20'!$A$2:$E$156,4,FALSE))</f>
        <v>284</v>
      </c>
      <c r="T120" s="27">
        <f>SUM(S120/S118)</f>
        <v>0.41764705882352943</v>
      </c>
      <c r="U120" s="26">
        <f>SUM(R118*S120)</f>
        <v>2294766.2014642423</v>
      </c>
      <c r="V120" s="26">
        <f>SUM(T120*V118)</f>
        <v>13920456.736823529</v>
      </c>
      <c r="W120" s="17" t="str">
        <f>IF(V120&gt;U120,"MET", "NOT MET")</f>
        <v>MET</v>
      </c>
    </row>
    <row r="121" spans="1:23" x14ac:dyDescent="0.25">
      <c r="A121" s="23">
        <v>2320</v>
      </c>
      <c r="B121" s="24" t="s">
        <v>46</v>
      </c>
      <c r="C121" s="28">
        <f>IF(ISNA(VLOOKUP($A121,'Part 1'!$A$7:$B$153,2,FALSE)),0,VLOOKUP($A121,'Part 1'!$A$7:$B$153,2,FALSE))</f>
        <v>21254820.920000002</v>
      </c>
      <c r="D121" s="28">
        <f>IF(ISNA(VLOOKUP($A121,'Part 1'!$D$7:$E$153,2,FALSE)),0,VLOOKUP($A121,'Part 1'!$D$7:$E$153,2,FALSE))</f>
        <v>418449.37</v>
      </c>
      <c r="E121" s="28">
        <f>IF(ISNA(VLOOKUP($A121,'Part 1'!$G$7:$H$150,2,FALSE)),0,VLOOKUP($A121,'Part 1'!$G$7:$H$150,2,FALSE))</f>
        <v>0</v>
      </c>
      <c r="F121" s="25">
        <f>+C121-D121-E121</f>
        <v>20836371.550000001</v>
      </c>
      <c r="G121" s="49">
        <f>+'part 2 totals'!C49-'part 2 totals'!D49</f>
        <v>1813564.99</v>
      </c>
      <c r="H121" s="26">
        <f>+'part 2 totals'!E49-'part 2 totals'!F49</f>
        <v>842034.07</v>
      </c>
      <c r="I121" s="26">
        <f>+'part 2 totals'!G49-'part 2 totals'!H49</f>
        <v>0</v>
      </c>
      <c r="J121" s="26">
        <f>+'part 2 totals'!I49-'part 2 totals'!J49</f>
        <v>542859.79</v>
      </c>
      <c r="K121" s="26">
        <f>+'part 2 totals'!K49-'part 2 totals'!L49</f>
        <v>16697.53</v>
      </c>
      <c r="L121" s="26">
        <f>+'part 2 totals'!M49-'part 2 totals'!N49</f>
        <v>0</v>
      </c>
      <c r="M121" s="26">
        <f>+'part 2 totals'!O49-'part 2 totals'!P49</f>
        <v>0</v>
      </c>
      <c r="N121" s="26">
        <f>+'part 2 totals'!Q49-'part 2 totals'!R49+'part 2 totals'!S49-'part 2 totals'!T49</f>
        <v>0</v>
      </c>
      <c r="O121" s="26">
        <f>SUM(G121:N121)</f>
        <v>3215156.38</v>
      </c>
      <c r="P121" s="26">
        <f>+F121-O121</f>
        <v>17621215.170000002</v>
      </c>
      <c r="Q121" s="32">
        <f>IF(ISNA(VLOOKUP($A121,'M1NM ELEM SEC CC20'!$A$2:$E$155,5,FALSE)),0,VLOOKUP($A121,'M1NM ELEM SEC CC20'!$A$2:$E$155,5,FALSE))</f>
        <v>1637</v>
      </c>
      <c r="R121" s="26">
        <f>SUM(P121/Q121)</f>
        <v>10764.334251679904</v>
      </c>
      <c r="S121" s="17">
        <f>IF(ISNA(VLOOKUP($A121,'Elem Second Child Count 20'!$A$2:$E$156,5,FALSE)),0,VLOOKUP($A121,'Elem Second Child Count 20'!$A$2:$E$156,5,FALSE))</f>
        <v>273</v>
      </c>
      <c r="T121" s="17"/>
      <c r="U121" s="26">
        <f>SUM(R121*S121)</f>
        <v>2938663.2507086135</v>
      </c>
      <c r="V121" s="26">
        <f>SUM(M121+N121+P121)</f>
        <v>17621215.170000002</v>
      </c>
      <c r="W121" s="17"/>
    </row>
    <row r="122" spans="1:23" x14ac:dyDescent="0.25">
      <c r="A122" s="23" t="s">
        <v>164</v>
      </c>
      <c r="B122" s="24"/>
      <c r="C122" s="25"/>
      <c r="D122" s="25"/>
      <c r="E122" s="25"/>
      <c r="F122" s="25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32">
        <f>IF(ISNA(VLOOKUP($A121,'M1NM ELEM SEC CC20'!$A$2:$E$155,3,FALSE)),0,VLOOKUP($A121,'M1NM ELEM SEC CC20'!$A$2:$E$155,3,FALSE))</f>
        <v>846</v>
      </c>
      <c r="R122" s="17"/>
      <c r="S122" s="17">
        <f>IF(ISNA(VLOOKUP($A121,'Elem Second Child Count 20'!$A$2:$E$156,3,FALSE)),0,VLOOKUP($A121,'Elem Second Child Count 20'!$A$2:$E$156,3,FALSE))</f>
        <v>187</v>
      </c>
      <c r="T122" s="27">
        <f>SUM(S122/S121)</f>
        <v>0.68498168498168499</v>
      </c>
      <c r="U122" s="26">
        <f>SUM(S122*R121)</f>
        <v>2012930.5050641419</v>
      </c>
      <c r="V122" s="26">
        <f>SUM(T122*V121)</f>
        <v>12070209.65857143</v>
      </c>
      <c r="W122" s="17" t="str">
        <f>IF(V122&gt;U122,"MET","NOT MET")</f>
        <v>MET</v>
      </c>
    </row>
    <row r="123" spans="1:23" x14ac:dyDescent="0.25">
      <c r="A123" s="23" t="s">
        <v>165</v>
      </c>
      <c r="B123" s="24"/>
      <c r="C123" s="25"/>
      <c r="D123" s="25"/>
      <c r="E123" s="25"/>
      <c r="F123" s="25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32">
        <f>IF(ISNA(VLOOKUP($A121,'M1NM ELEM SEC CC20'!$A$2:$E$155,4,FALSE)),0,VLOOKUP($A121,'M1NM ELEM SEC CC20'!$A$2:$E$155,4,FALSE))</f>
        <v>791</v>
      </c>
      <c r="R123" s="17"/>
      <c r="S123" s="17">
        <f>IF(ISNA(VLOOKUP($A121,'Elem Second Child Count 20'!$A$2:$E$156,4,FALSE)),0,VLOOKUP($A121,'Elem Second Child Count 20'!$A$2:$E$156,4,FALSE))</f>
        <v>86</v>
      </c>
      <c r="T123" s="27">
        <f>SUM(S123/S121)</f>
        <v>0.31501831501831501</v>
      </c>
      <c r="U123" s="26">
        <f>SUM(R121*S123)</f>
        <v>925732.74564447172</v>
      </c>
      <c r="V123" s="26">
        <f>SUM(T123*V121)</f>
        <v>5551005.5114285722</v>
      </c>
      <c r="W123" s="17" t="str">
        <f>IF(V123&gt;U123,"MET", "NOT MET")</f>
        <v>MET</v>
      </c>
    </row>
    <row r="124" spans="1:23" x14ac:dyDescent="0.25">
      <c r="A124" s="23">
        <v>2400</v>
      </c>
      <c r="B124" s="24" t="s">
        <v>47</v>
      </c>
      <c r="C124" s="28">
        <f>IF(ISNA(VLOOKUP($A124,'Part 1'!$A$7:$B$153,2,FALSE)),0,VLOOKUP($A124,'Part 1'!$A$7:$B$153,2,FALSE))</f>
        <v>144590963.24000001</v>
      </c>
      <c r="D124" s="28">
        <f>IF(ISNA(VLOOKUP($A124,'Part 1'!$D$7:$E$153,2,FALSE)),0,VLOOKUP($A124,'Part 1'!$D$7:$E$153,2,FALSE))</f>
        <v>4734559.29</v>
      </c>
      <c r="E124" s="28">
        <f>IF(ISNA(VLOOKUP($A124,'Part 1'!$G$7:$H$150,2,FALSE)),0,VLOOKUP($A124,'Part 1'!$G$7:$H$150,2,FALSE))</f>
        <v>0</v>
      </c>
      <c r="F124" s="25">
        <f>+C124-D124-E124</f>
        <v>139856403.95000002</v>
      </c>
      <c r="G124" s="26">
        <f>+'part 2 totals'!C50-'part 2 totals'!D50</f>
        <v>11814878.050000001</v>
      </c>
      <c r="H124" s="26">
        <f>+'part 2 totals'!E50-'part 2 totals'!F50</f>
        <v>5305985.41</v>
      </c>
      <c r="I124" s="26">
        <f>+'part 2 totals'!G50-'part 2 totals'!H50</f>
        <v>27052.59</v>
      </c>
      <c r="J124" s="26">
        <f>+'part 2 totals'!I50-'part 2 totals'!J50</f>
        <v>3609455.69</v>
      </c>
      <c r="K124" s="26">
        <f>+'part 2 totals'!K50-'part 2 totals'!L50</f>
        <v>149786.49</v>
      </c>
      <c r="L124" s="26">
        <f>+'part 2 totals'!M50-'part 2 totals'!N50</f>
        <v>5138324.43</v>
      </c>
      <c r="M124" s="26">
        <f>+'part 2 totals'!O50-'part 2 totals'!P50</f>
        <v>0</v>
      </c>
      <c r="N124" s="26">
        <f>+'part 2 totals'!Q50-'part 2 totals'!R50+'part 2 totals'!S50-'part 2 totals'!T50</f>
        <v>857571.12</v>
      </c>
      <c r="O124" s="26">
        <f>SUM(G124:N124)</f>
        <v>26903053.780000001</v>
      </c>
      <c r="P124" s="26">
        <f>+F124-O124</f>
        <v>112953350.17000002</v>
      </c>
      <c r="Q124" s="32">
        <f>IF(ISNA(VLOOKUP($A124,'M1NM ELEM SEC CC20'!$A$2:$E$155,5,FALSE)),0,VLOOKUP($A124,'M1NM ELEM SEC CC20'!$A$2:$E$155,5,FALSE))</f>
        <v>13620</v>
      </c>
      <c r="R124" s="26">
        <f>SUM(P124/Q124)</f>
        <v>8293.1975161527171</v>
      </c>
      <c r="S124" s="17">
        <f>IF(ISNA(VLOOKUP($A124,'Elem Second Child Count 20'!$A$2:$E$156,5,FALSE)),0,VLOOKUP($A124,'Elem Second Child Count 20'!$A$2:$E$156,5,FALSE))</f>
        <v>1813</v>
      </c>
      <c r="T124" s="17"/>
      <c r="U124" s="26">
        <f>SUM(R124*S124)</f>
        <v>15035567.096784877</v>
      </c>
      <c r="V124" s="26">
        <f>SUM(M124+N124+P124)</f>
        <v>113810921.29000002</v>
      </c>
      <c r="W124" s="17"/>
    </row>
    <row r="125" spans="1:23" x14ac:dyDescent="0.25">
      <c r="A125" s="23" t="s">
        <v>164</v>
      </c>
      <c r="B125" s="24"/>
      <c r="C125" s="25"/>
      <c r="D125" s="25"/>
      <c r="E125" s="25"/>
      <c r="F125" s="25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32">
        <f>IF(ISNA(VLOOKUP($A124,'M1NM ELEM SEC CC20'!$A$2:$E$155,3,FALSE)),0,VLOOKUP($A124,'M1NM ELEM SEC CC20'!$A$2:$E$155,3,FALSE))</f>
        <v>7436</v>
      </c>
      <c r="R125" s="17"/>
      <c r="S125" s="17">
        <f>IF(ISNA(VLOOKUP($A124,'Elem Second Child Count 20'!$A$2:$E$156,3,FALSE)),0,VLOOKUP($A124,'Elem Second Child Count 20'!$A$2:$E$156,3,FALSE))</f>
        <v>1147</v>
      </c>
      <c r="T125" s="27">
        <f>SUM(S125/S124)</f>
        <v>0.63265306122448983</v>
      </c>
      <c r="U125" s="26">
        <f>SUM(S125*R124)</f>
        <v>9512297.5510271657</v>
      </c>
      <c r="V125" s="26">
        <f>SUM(T125*V124)</f>
        <v>72002827.754897982</v>
      </c>
      <c r="W125" s="17" t="str">
        <f>IF(V125&gt;U125,"MET","NOT MET")</f>
        <v>MET</v>
      </c>
    </row>
    <row r="126" spans="1:23" x14ac:dyDescent="0.25">
      <c r="A126" s="23" t="s">
        <v>165</v>
      </c>
      <c r="B126" s="24"/>
      <c r="C126" s="25"/>
      <c r="D126" s="25"/>
      <c r="E126" s="25"/>
      <c r="F126" s="25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32">
        <f>IF(ISNA(VLOOKUP($A124,'M1NM ELEM SEC CC20'!$A$2:$E$155,4,FALSE)),0,VLOOKUP($A124,'M1NM ELEM SEC CC20'!$A$2:$E$155,4,FALSE))</f>
        <v>6184</v>
      </c>
      <c r="R126" s="17"/>
      <c r="S126" s="17">
        <f>IF(ISNA(VLOOKUP($A124,'Elem Second Child Count 20'!$A$2:$E$156,4,FALSE)),0,VLOOKUP($A124,'Elem Second Child Count 20'!$A$2:$E$156,4,FALSE))</f>
        <v>666</v>
      </c>
      <c r="T126" s="27">
        <f>SUM(S126/S124)</f>
        <v>0.36734693877551022</v>
      </c>
      <c r="U126" s="26">
        <f>SUM(R124*S126)</f>
        <v>5523269.54575771</v>
      </c>
      <c r="V126" s="26">
        <f>SUM(T126*V124)</f>
        <v>41808093.535102054</v>
      </c>
      <c r="W126" s="17" t="str">
        <f>IF(V126&gt;U126,"MET", "NOT MET")</f>
        <v>MET</v>
      </c>
    </row>
    <row r="127" spans="1:23" x14ac:dyDescent="0.25">
      <c r="A127" s="23">
        <v>2420</v>
      </c>
      <c r="B127" s="24" t="s">
        <v>48</v>
      </c>
      <c r="C127" s="28">
        <f>IF(ISNA(VLOOKUP($A127,'Part 1'!$A$7:$B$153,2,FALSE)),0,VLOOKUP($A127,'Part 1'!$A$7:$B$153,2,FALSE))</f>
        <v>64823082.439999998</v>
      </c>
      <c r="D127" s="28">
        <f>IF(ISNA(VLOOKUP($A127,'Part 1'!$D$7:$E$153,2,FALSE)),0,VLOOKUP($A127,'Part 1'!$D$7:$E$153,2,FALSE))</f>
        <v>1719543.31</v>
      </c>
      <c r="E127" s="28">
        <f>IF(ISNA(VLOOKUP($A127,'Part 1'!$G$7:$H$150,2,FALSE)),0,VLOOKUP($A127,'Part 1'!$G$7:$H$150,2,FALSE))</f>
        <v>0</v>
      </c>
      <c r="F127" s="25">
        <f>+C127-D127-E127</f>
        <v>63103539.129999995</v>
      </c>
      <c r="G127" s="26">
        <f>+'part 2 totals'!C51-'part 2 totals'!D51</f>
        <v>3901943.56</v>
      </c>
      <c r="H127" s="26">
        <f>+'part 2 totals'!E51-'part 2 totals'!F51</f>
        <v>2864140.06</v>
      </c>
      <c r="I127" s="26">
        <f>+'part 2 totals'!G51-'part 2 totals'!H51</f>
        <v>65361.460000000006</v>
      </c>
      <c r="J127" s="26">
        <f>+'part 2 totals'!I51-'part 2 totals'!J51</f>
        <v>1415452.6099999999</v>
      </c>
      <c r="K127" s="26">
        <f>+'part 2 totals'!K51-'part 2 totals'!L51</f>
        <v>61646.76</v>
      </c>
      <c r="L127" s="26">
        <f>+'part 2 totals'!M51-'part 2 totals'!N51</f>
        <v>0</v>
      </c>
      <c r="M127" s="26">
        <f>+'part 2 totals'!O51-'part 2 totals'!P51</f>
        <v>0</v>
      </c>
      <c r="N127" s="26">
        <f>+'part 2 totals'!Q51-'part 2 totals'!R51+'part 2 totals'!S51-'part 2 totals'!T51</f>
        <v>69113.69</v>
      </c>
      <c r="O127" s="26">
        <f>SUM(G127:N127)</f>
        <v>8377658.1399999997</v>
      </c>
      <c r="P127" s="26">
        <f>+F127-O127</f>
        <v>54725880.989999995</v>
      </c>
      <c r="Q127" s="32">
        <f>IF(ISNA(VLOOKUP($A127,'M1NM ELEM SEC CC20'!$A$2:$E$155,5,FALSE)),0,VLOOKUP($A127,'M1NM ELEM SEC CC20'!$A$2:$E$155,5,FALSE))</f>
        <v>5871</v>
      </c>
      <c r="R127" s="26">
        <f>SUM(P127/Q127)</f>
        <v>9321.3900510986186</v>
      </c>
      <c r="S127" s="17">
        <f>IF(ISNA(VLOOKUP($A127,'Elem Second Child Count 20'!$A$2:$E$156,5,FALSE)),0,VLOOKUP($A127,'Elem Second Child Count 20'!$A$2:$E$156,5,FALSE))</f>
        <v>809</v>
      </c>
      <c r="T127" s="17"/>
      <c r="U127" s="26">
        <f>SUM(R127*S127)</f>
        <v>7541004.5513387825</v>
      </c>
      <c r="V127" s="26">
        <f>SUM(M127+N127+P127)</f>
        <v>54794994.679999992</v>
      </c>
      <c r="W127" s="17"/>
    </row>
    <row r="128" spans="1:23" x14ac:dyDescent="0.25">
      <c r="A128" s="23" t="s">
        <v>164</v>
      </c>
      <c r="B128" s="24"/>
      <c r="C128" s="25"/>
      <c r="D128" s="25"/>
      <c r="E128" s="25"/>
      <c r="F128" s="25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32">
        <f>IF(ISNA(VLOOKUP($A127,'M1NM ELEM SEC CC20'!$A$2:$E$155,3,FALSE)),0,VLOOKUP($A127,'M1NM ELEM SEC CC20'!$A$2:$E$155,3,FALSE))</f>
        <v>3136</v>
      </c>
      <c r="R128" s="17"/>
      <c r="S128" s="17">
        <f>IF(ISNA(VLOOKUP($A127,'Elem Second Child Count 20'!$A$2:$E$156,3,FALSE)),0,VLOOKUP($A127,'Elem Second Child Count 20'!$A$2:$E$156,3,FALSE))</f>
        <v>506</v>
      </c>
      <c r="T128" s="27">
        <f>SUM(S128/S127)</f>
        <v>0.62546353522867737</v>
      </c>
      <c r="U128" s="26">
        <f>SUM(S128*R127)</f>
        <v>4716623.3658559006</v>
      </c>
      <c r="V128" s="26">
        <f>SUM(T128*V127)</f>
        <v>34272271.085389361</v>
      </c>
      <c r="W128" s="17" t="str">
        <f>IF(V128&gt;U128,"MET","NOT MET")</f>
        <v>MET</v>
      </c>
    </row>
    <row r="129" spans="1:24" x14ac:dyDescent="0.25">
      <c r="A129" s="23" t="s">
        <v>165</v>
      </c>
      <c r="B129" s="24"/>
      <c r="C129" s="25"/>
      <c r="D129" s="25"/>
      <c r="E129" s="25"/>
      <c r="F129" s="25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32">
        <f>IF(ISNA(VLOOKUP($A127,'M1NM ELEM SEC CC20'!$A$2:$E$155,4,FALSE)),0,VLOOKUP($A127,'M1NM ELEM SEC CC20'!$A$2:$E$155,4,FALSE))</f>
        <v>2735</v>
      </c>
      <c r="R129" s="17"/>
      <c r="S129" s="17">
        <f>IF(ISNA(VLOOKUP($A127,'Elem Second Child Count 20'!$A$2:$E$156,4,FALSE)),0,VLOOKUP($A127,'Elem Second Child Count 20'!$A$2:$E$156,4,FALSE))</f>
        <v>303</v>
      </c>
      <c r="T129" s="27">
        <f>SUM(S129/S127)</f>
        <v>0.37453646477132263</v>
      </c>
      <c r="U129" s="26">
        <f>SUM(R127*S129)</f>
        <v>2824381.1854828815</v>
      </c>
      <c r="V129" s="26">
        <f>SUM(T129*V127)</f>
        <v>20522723.594610628</v>
      </c>
      <c r="W129" s="17" t="str">
        <f>IF(V129&gt;U129,"MET", "NOT MET")</f>
        <v>MET</v>
      </c>
    </row>
    <row r="130" spans="1:24" x14ac:dyDescent="0.25">
      <c r="A130" s="23">
        <v>2421</v>
      </c>
      <c r="B130" s="24" t="s">
        <v>49</v>
      </c>
      <c r="C130" s="28">
        <f>IF(ISNA(VLOOKUP($A130,'Part 1'!$A$7:$B$153,2,FALSE)),0,VLOOKUP($A130,'Part 1'!$A$7:$B$153,2,FALSE))</f>
        <v>62012455.810000002</v>
      </c>
      <c r="D130" s="28">
        <f>IF(ISNA(VLOOKUP($A130,'Part 1'!$D$7:$E$153,2,FALSE)),0,VLOOKUP($A130,'Part 1'!$D$7:$E$153,2,FALSE))</f>
        <v>1814933.52</v>
      </c>
      <c r="E130" s="28">
        <f>IF(ISNA(VLOOKUP($A130,'Part 1'!$G$7:$H$150,2,FALSE)),0,VLOOKUP($A130,'Part 1'!$G$7:$H$150,2,FALSE))</f>
        <v>0</v>
      </c>
      <c r="F130" s="25">
        <f>+C130-D130-E130</f>
        <v>60197522.289999999</v>
      </c>
      <c r="G130" s="26">
        <f>+'part 2 totals'!C52-'part 2 totals'!D52</f>
        <v>4839325.9399999995</v>
      </c>
      <c r="H130" s="26">
        <f>+'part 2 totals'!E52-'part 2 totals'!F52</f>
        <v>2769605.83</v>
      </c>
      <c r="I130" s="26">
        <f>+'part 2 totals'!G52-'part 2 totals'!H52</f>
        <v>33025.31</v>
      </c>
      <c r="J130" s="26">
        <f>+'part 2 totals'!I52-'part 2 totals'!J52</f>
        <v>1561233.2300000002</v>
      </c>
      <c r="K130" s="26">
        <f>+'part 2 totals'!K52-'part 2 totals'!L52</f>
        <v>48144</v>
      </c>
      <c r="L130" s="26">
        <f>+'part 2 totals'!M52-'part 2 totals'!N52</f>
        <v>0</v>
      </c>
      <c r="M130" s="26">
        <f>+'part 2 totals'!O52-'part 2 totals'!P52</f>
        <v>0</v>
      </c>
      <c r="N130" s="26">
        <f>+'part 2 totals'!Q52-'part 2 totals'!R52+'part 2 totals'!S52-'part 2 totals'!T52</f>
        <v>0</v>
      </c>
      <c r="O130" s="26">
        <f>SUM(G130:N130)</f>
        <v>9251334.3099999987</v>
      </c>
      <c r="P130" s="26">
        <f>+F130-O130</f>
        <v>50946187.980000004</v>
      </c>
      <c r="Q130" s="32">
        <f>IF(ISNA(VLOOKUP($A130,'M1NM ELEM SEC CC20'!$A$2:$E$155,5,FALSE)),0,VLOOKUP($A130,'M1NM ELEM SEC CC20'!$A$2:$E$155,5,FALSE))</f>
        <v>6303</v>
      </c>
      <c r="R130" s="26">
        <f>SUM(P130/Q130)</f>
        <v>8082.8475297477398</v>
      </c>
      <c r="S130" s="17">
        <f>IF(ISNA(VLOOKUP($A130,'Elem Second Child Count 20'!$A$2:$E$156,5,FALSE)),0,VLOOKUP($A130,'Elem Second Child Count 20'!$A$2:$E$156,5,FALSE))</f>
        <v>964</v>
      </c>
      <c r="T130" s="17"/>
      <c r="U130" s="26">
        <f>SUM(R130*S130)</f>
        <v>7791865.0186768211</v>
      </c>
      <c r="V130" s="26">
        <f>SUM(M130+N130+P130)</f>
        <v>50946187.980000004</v>
      </c>
      <c r="W130" s="17"/>
    </row>
    <row r="131" spans="1:24" x14ac:dyDescent="0.25">
      <c r="A131" s="23" t="s">
        <v>164</v>
      </c>
      <c r="B131" s="24"/>
      <c r="C131" s="25"/>
      <c r="D131" s="25"/>
      <c r="E131" s="25"/>
      <c r="F131" s="25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32">
        <f>IF(ISNA(VLOOKUP($A130,'M1NM ELEM SEC CC20'!$A$2:$E$155,3,FALSE)),0,VLOOKUP($A130,'M1NM ELEM SEC CC20'!$A$2:$E$155,3,FALSE))</f>
        <v>3483</v>
      </c>
      <c r="R131" s="17"/>
      <c r="S131" s="17">
        <f>IF(ISNA(VLOOKUP($A130,'Elem Second Child Count 20'!$A$2:$E$156,3,FALSE)),0,VLOOKUP($A130,'Elem Second Child Count 20'!$A$2:$E$156,3,FALSE))</f>
        <v>603</v>
      </c>
      <c r="T131" s="27">
        <f>SUM(S131/S130)</f>
        <v>0.62551867219917012</v>
      </c>
      <c r="U131" s="26">
        <f>SUM(S131*R130)</f>
        <v>4873957.060437887</v>
      </c>
      <c r="V131" s="26">
        <f>SUM(T131*V130)</f>
        <v>31867791.858858924</v>
      </c>
      <c r="W131" s="17" t="str">
        <f>IF(V131&gt;U131,"MET","NOT MET")</f>
        <v>MET</v>
      </c>
    </row>
    <row r="132" spans="1:24" x14ac:dyDescent="0.25">
      <c r="A132" s="23" t="s">
        <v>165</v>
      </c>
      <c r="B132" s="24"/>
      <c r="C132" s="25"/>
      <c r="D132" s="25"/>
      <c r="E132" s="25"/>
      <c r="F132" s="25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32">
        <f>IF(ISNA(VLOOKUP($A130,'M1NM ELEM SEC CC20'!$A$2:$E$155,4,FALSE)),0,VLOOKUP($A130,'M1NM ELEM SEC CC20'!$A$2:$E$155,4,FALSE))</f>
        <v>2820</v>
      </c>
      <c r="R132" s="17"/>
      <c r="S132" s="17">
        <f>IF(ISNA(VLOOKUP($A130,'Elem Second Child Count 20'!$A$2:$E$156,4,FALSE)),0,VLOOKUP($A130,'Elem Second Child Count 20'!$A$2:$E$156,4,FALSE))</f>
        <v>361</v>
      </c>
      <c r="T132" s="27">
        <f>SUM(S132/S130)</f>
        <v>0.37448132780082988</v>
      </c>
      <c r="U132" s="26">
        <f>SUM(R130*S132)</f>
        <v>2917907.9582389342</v>
      </c>
      <c r="V132" s="26">
        <f>SUM(T132*V130)</f>
        <v>19078396.12114108</v>
      </c>
      <c r="W132" s="17" t="str">
        <f>IF(V132&gt;U132,"MET", "NOT MET")</f>
        <v>MET</v>
      </c>
    </row>
    <row r="133" spans="1:24" x14ac:dyDescent="0.25">
      <c r="A133" s="23">
        <v>2422</v>
      </c>
      <c r="B133" s="24" t="s">
        <v>50</v>
      </c>
      <c r="C133" s="28">
        <f>IF(ISNA(VLOOKUP($A133,'Part 1'!$A$7:$B$153,2,FALSE)),0,VLOOKUP($A133,'Part 1'!$A$7:$B$153,2,FALSE))</f>
        <v>28032360.690000001</v>
      </c>
      <c r="D133" s="28">
        <f>IF(ISNA(VLOOKUP($A133,'Part 1'!$D$7:$E$153,2,FALSE)),0,VLOOKUP($A133,'Part 1'!$D$7:$E$153,2,FALSE))</f>
        <v>538580.09</v>
      </c>
      <c r="E133" s="28">
        <f>IF(ISNA(VLOOKUP($A133,'Part 1'!$G$7:$H$150,2,FALSE)),0,VLOOKUP($A133,'Part 1'!$G$7:$H$150,2,FALSE))</f>
        <v>0</v>
      </c>
      <c r="F133" s="25">
        <f>+C133-D133-E133</f>
        <v>27493780.600000001</v>
      </c>
      <c r="G133" s="26">
        <f>+'part 2 totals'!C53-'part 2 totals'!D53</f>
        <v>2593985.48</v>
      </c>
      <c r="H133" s="26">
        <f>+'part 2 totals'!E53-'part 2 totals'!F53</f>
        <v>951121.31</v>
      </c>
      <c r="I133" s="26">
        <f>+'part 2 totals'!G53-'part 2 totals'!H53</f>
        <v>0</v>
      </c>
      <c r="J133" s="26">
        <f>+'part 2 totals'!I53-'part 2 totals'!J53</f>
        <v>644452.18000000005</v>
      </c>
      <c r="K133" s="26">
        <f>+'part 2 totals'!K53-'part 2 totals'!L53</f>
        <v>21143.95</v>
      </c>
      <c r="L133" s="26">
        <f>+'part 2 totals'!M53-'part 2 totals'!N53</f>
        <v>0</v>
      </c>
      <c r="M133" s="26">
        <f>+'part 2 totals'!O53-'part 2 totals'!P53</f>
        <v>0</v>
      </c>
      <c r="N133" s="26">
        <f>+'part 2 totals'!Q53-'part 2 totals'!R53+'part 2 totals'!S53-'part 2 totals'!T53</f>
        <v>0</v>
      </c>
      <c r="O133" s="26">
        <f>SUM(G133:N133)</f>
        <v>4210702.92</v>
      </c>
      <c r="P133" s="26">
        <f>+F133-O133</f>
        <v>23283077.68</v>
      </c>
      <c r="Q133" s="32">
        <f>IF(ISNA(VLOOKUP($A133,'M1NM ELEM SEC CC20'!$A$2:$E$155,5,FALSE)),0,VLOOKUP($A133,'M1NM ELEM SEC CC20'!$A$2:$E$155,5,FALSE))</f>
        <v>2876</v>
      </c>
      <c r="R133" s="26">
        <f>SUM(P133/Q133)</f>
        <v>8095.645924895688</v>
      </c>
      <c r="S133" s="17">
        <f>IF(ISNA(VLOOKUP($A133,'Elem Second Child Count 20'!$A$2:$E$156,5,FALSE)),0,VLOOKUP($A133,'Elem Second Child Count 20'!$A$2:$E$156,5,FALSE))</f>
        <v>435</v>
      </c>
      <c r="T133" s="17"/>
      <c r="U133" s="26">
        <f>SUM(R133*S133)</f>
        <v>3521605.9773296244</v>
      </c>
      <c r="V133" s="26">
        <f>SUM(M133+N133+P133)</f>
        <v>23283077.68</v>
      </c>
      <c r="W133" s="17"/>
    </row>
    <row r="134" spans="1:24" x14ac:dyDescent="0.25">
      <c r="A134" s="23" t="s">
        <v>164</v>
      </c>
      <c r="B134" s="24"/>
      <c r="C134" s="25"/>
      <c r="D134" s="25"/>
      <c r="E134" s="25"/>
      <c r="F134" s="25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32">
        <f>IF(ISNA(VLOOKUP($A133,'M1NM ELEM SEC CC20'!$A$2:$E$155,3,FALSE)),0,VLOOKUP($A133,'M1NM ELEM SEC CC20'!$A$2:$E$155,3,FALSE))</f>
        <v>1470</v>
      </c>
      <c r="R134" s="17"/>
      <c r="S134" s="17">
        <f>IF(ISNA(VLOOKUP($A133,'Elem Second Child Count 20'!$A$2:$E$156,3,FALSE)),0,VLOOKUP($A133,'Elem Second Child Count 20'!$A$2:$E$156,3,FALSE))</f>
        <v>284</v>
      </c>
      <c r="T134" s="27">
        <f>SUM(S134/S133)</f>
        <v>0.65287356321839085</v>
      </c>
      <c r="U134" s="26">
        <f>SUM(S134*R133)</f>
        <v>2299163.4426703756</v>
      </c>
      <c r="V134" s="26">
        <f>SUM(T134*V133)</f>
        <v>15200905.887632186</v>
      </c>
      <c r="W134" s="17" t="str">
        <f>IF(V134&gt;U134,"MET","NOT MET")</f>
        <v>MET</v>
      </c>
    </row>
    <row r="135" spans="1:24" x14ac:dyDescent="0.25">
      <c r="A135" s="23" t="s">
        <v>165</v>
      </c>
      <c r="B135" s="24"/>
      <c r="C135" s="25"/>
      <c r="D135" s="25"/>
      <c r="E135" s="25"/>
      <c r="F135" s="25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32">
        <f>IF(ISNA(VLOOKUP($A133,'M1NM ELEM SEC CC20'!$A$2:$E$155,4,FALSE)),0,VLOOKUP($A133,'M1NM ELEM SEC CC20'!$A$2:$E$155,4,FALSE))</f>
        <v>1406</v>
      </c>
      <c r="R135" s="17"/>
      <c r="S135" s="17">
        <f>IF(ISNA(VLOOKUP($A133,'Elem Second Child Count 20'!$A$2:$E$156,4,FALSE)),0,VLOOKUP($A133,'Elem Second Child Count 20'!$A$2:$E$156,4,FALSE))</f>
        <v>151</v>
      </c>
      <c r="T135" s="27">
        <f>SUM(S135/S133)</f>
        <v>0.3471264367816092</v>
      </c>
      <c r="U135" s="26">
        <f>SUM(R133*S135)</f>
        <v>1222442.534659249</v>
      </c>
      <c r="V135" s="26">
        <f>SUM(T135*V133)</f>
        <v>8082171.792367816</v>
      </c>
      <c r="W135" s="17" t="str">
        <f>IF(V135&gt;U135,"MET", "NOT MET")</f>
        <v>MET</v>
      </c>
    </row>
    <row r="136" spans="1:24" x14ac:dyDescent="0.25">
      <c r="A136" s="23">
        <v>2423</v>
      </c>
      <c r="B136" s="24" t="s">
        <v>51</v>
      </c>
      <c r="C136" s="28">
        <f>IF(ISNA(VLOOKUP($A136,'Part 1'!$A$7:$B$153,2,FALSE)),0,VLOOKUP($A136,'Part 1'!$A$7:$B$153,2,FALSE))</f>
        <v>23725024.780000001</v>
      </c>
      <c r="D136" s="28">
        <f>IF(ISNA(VLOOKUP($A136,'Part 1'!$D$7:$E$153,2,FALSE)),0,VLOOKUP($A136,'Part 1'!$D$7:$E$153,2,FALSE))</f>
        <v>1543333.27</v>
      </c>
      <c r="E136" s="28">
        <f>IF(ISNA(VLOOKUP($A136,'Part 1'!$G$7:$H$150,2,FALSE)),0,VLOOKUP($A136,'Part 1'!$G$7:$H$150,2,FALSE))</f>
        <v>0</v>
      </c>
      <c r="F136" s="25">
        <f>+C136-D136-E136</f>
        <v>22181691.510000002</v>
      </c>
      <c r="G136" s="26">
        <f>+'part 2 totals'!C54-'part 2 totals'!D54</f>
        <v>1844753.22</v>
      </c>
      <c r="H136" s="26">
        <f>+'part 2 totals'!E54-'part 2 totals'!F54</f>
        <v>516816.03</v>
      </c>
      <c r="I136" s="26">
        <f>+'part 2 totals'!G54-'part 2 totals'!H54</f>
        <v>0</v>
      </c>
      <c r="J136" s="26">
        <f>+'part 2 totals'!I54-'part 2 totals'!J54</f>
        <v>484552.76999999996</v>
      </c>
      <c r="K136" s="26">
        <f>+'part 2 totals'!K54-'part 2 totals'!L54</f>
        <v>19833.03</v>
      </c>
      <c r="L136" s="26">
        <f>+'part 2 totals'!M54-'part 2 totals'!N54</f>
        <v>0</v>
      </c>
      <c r="M136" s="26">
        <f>+'part 2 totals'!O54-'part 2 totals'!P54</f>
        <v>0</v>
      </c>
      <c r="N136" s="26">
        <f>+'part 2 totals'!Q54-'part 2 totals'!R54+'part 2 totals'!S54-'part 2 totals'!T54</f>
        <v>266.17</v>
      </c>
      <c r="O136" s="26">
        <f>SUM(G136:N136)</f>
        <v>2866221.2199999997</v>
      </c>
      <c r="P136" s="26">
        <f>+F136-O136</f>
        <v>19315470.290000003</v>
      </c>
      <c r="Q136" s="32">
        <f>IF(ISNA(VLOOKUP($A136,'M1NM ELEM SEC CC20'!$A$2:$E$155,5,FALSE)),0,VLOOKUP($A136,'M1NM ELEM SEC CC20'!$A$2:$E$155,5,FALSE))</f>
        <v>1950</v>
      </c>
      <c r="R136" s="26">
        <f>SUM(P136/Q136)</f>
        <v>9905.3693794871815</v>
      </c>
      <c r="S136" s="17">
        <f>IF(ISNA(VLOOKUP($A136,'Elem Second Child Count 20'!$A$2:$E$156,5,FALSE)),0,VLOOKUP($A136,'Elem Second Child Count 20'!$A$2:$E$156,5,FALSE))</f>
        <v>282</v>
      </c>
      <c r="T136" s="17"/>
      <c r="U136" s="26">
        <f>SUM(R136*S136)</f>
        <v>2793314.165015385</v>
      </c>
      <c r="V136" s="26">
        <f>SUM(M136+N136+P136)</f>
        <v>19315736.460000005</v>
      </c>
      <c r="W136" s="17"/>
    </row>
    <row r="137" spans="1:24" x14ac:dyDescent="0.25">
      <c r="A137" s="23" t="s">
        <v>164</v>
      </c>
      <c r="B137" s="24"/>
      <c r="C137" s="25"/>
      <c r="D137" s="25"/>
      <c r="E137" s="25"/>
      <c r="F137" s="25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32">
        <f>IF(ISNA(VLOOKUP($A136,'M1NM ELEM SEC CC20'!$A$2:$E$155,3,FALSE)),0,VLOOKUP($A136,'M1NM ELEM SEC CC20'!$A$2:$E$155,3,FALSE))</f>
        <v>977</v>
      </c>
      <c r="R137" s="17"/>
      <c r="S137" s="17">
        <f>IF(ISNA(VLOOKUP($A136,'Elem Second Child Count 20'!$A$2:$E$156,3,FALSE)),0,VLOOKUP($A136,'Elem Second Child Count 20'!$A$2:$E$156,3,FALSE))</f>
        <v>171</v>
      </c>
      <c r="T137" s="27">
        <f>SUM(S137/S136)</f>
        <v>0.6063829787234043</v>
      </c>
      <c r="U137" s="26">
        <f>SUM(S137*R136)</f>
        <v>1693818.163892308</v>
      </c>
      <c r="V137" s="26">
        <f>SUM(T137*V136)</f>
        <v>11712733.810851067</v>
      </c>
      <c r="W137" s="17" t="str">
        <f>IF(V137&gt;U137,"MET","NOT MET")</f>
        <v>MET</v>
      </c>
    </row>
    <row r="138" spans="1:24" x14ac:dyDescent="0.25">
      <c r="A138" s="23" t="s">
        <v>165</v>
      </c>
      <c r="B138" s="24"/>
      <c r="C138" s="25"/>
      <c r="D138" s="25"/>
      <c r="E138" s="25"/>
      <c r="F138" s="25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32">
        <f>IF(ISNA(VLOOKUP($A136,'M1NM ELEM SEC CC20'!$A$2:$E$155,4,FALSE)),0,VLOOKUP($A136,'M1NM ELEM SEC CC20'!$A$2:$E$155,4,FALSE))</f>
        <v>973</v>
      </c>
      <c r="R138" s="17"/>
      <c r="S138" s="17">
        <f>IF(ISNA(VLOOKUP($A136,'Elem Second Child Count 20'!$A$2:$E$156,4,FALSE)),0,VLOOKUP($A136,'Elem Second Child Count 20'!$A$2:$E$156,4,FALSE))</f>
        <v>111</v>
      </c>
      <c r="T138" s="27">
        <f>SUM(S138/S136)</f>
        <v>0.39361702127659576</v>
      </c>
      <c r="U138" s="26">
        <f>SUM(R136*S138)</f>
        <v>1099496.0011230772</v>
      </c>
      <c r="V138" s="26">
        <f>SUM(T138*V136)</f>
        <v>7603002.6491489382</v>
      </c>
      <c r="W138" s="17" t="str">
        <f>IF(V138&gt;U138,"MET", "NOT MET")</f>
        <v>MET</v>
      </c>
    </row>
    <row r="139" spans="1:24" x14ac:dyDescent="0.25">
      <c r="A139" s="23">
        <v>2500</v>
      </c>
      <c r="B139" s="24" t="s">
        <v>52</v>
      </c>
      <c r="C139" s="28">
        <f>IF(ISNA(VLOOKUP($A139,'Part 1'!$A$7:$B$153,2,FALSE)),0,VLOOKUP($A139,'Part 1'!$A$7:$B$153,2,FALSE))</f>
        <v>52676457.759999998</v>
      </c>
      <c r="D139" s="28">
        <f>IF(ISNA(VLOOKUP($A139,'Part 1'!$D$7:$E$153,2,FALSE)),0,VLOOKUP($A139,'Part 1'!$D$7:$E$153,2,FALSE))</f>
        <v>1013053.95</v>
      </c>
      <c r="E139" s="28">
        <f>IF(ISNA(VLOOKUP($A139,'Part 1'!$G$7:$H$150,2,FALSE)),0,VLOOKUP($A139,'Part 1'!$G$7:$H$150,2,FALSE))</f>
        <v>0</v>
      </c>
      <c r="F139" s="25">
        <f>+C139-D139-E139</f>
        <v>51663403.809999995</v>
      </c>
      <c r="G139" s="26">
        <f>+'part 2 totals'!C55-'part 2 totals'!D55</f>
        <v>3081155.66</v>
      </c>
      <c r="H139" s="26">
        <f>+'part 2 totals'!E55-'part 2 totals'!F55</f>
        <v>1199748.0899999999</v>
      </c>
      <c r="I139" s="26">
        <f>+'part 2 totals'!G55-'part 2 totals'!H55</f>
        <v>2959</v>
      </c>
      <c r="J139" s="26">
        <f>+'part 2 totals'!I55-'part 2 totals'!J55</f>
        <v>1428696.8399999999</v>
      </c>
      <c r="K139" s="26">
        <f>+'part 2 totals'!K55-'part 2 totals'!L55</f>
        <v>46120.74</v>
      </c>
      <c r="L139" s="26">
        <f>+'part 2 totals'!M55-'part 2 totals'!N55</f>
        <v>413.60999999998603</v>
      </c>
      <c r="M139" s="26">
        <f>+'part 2 totals'!O55-'part 2 totals'!P55</f>
        <v>1170.26</v>
      </c>
      <c r="N139" s="26">
        <f>+'part 2 totals'!Q55-'part 2 totals'!R55+'part 2 totals'!S55-'part 2 totals'!T55</f>
        <v>19570.82</v>
      </c>
      <c r="O139" s="26">
        <f>SUM(G139:N139)</f>
        <v>5779835.0200000005</v>
      </c>
      <c r="P139" s="26">
        <f>+F139-O139</f>
        <v>45883568.789999992</v>
      </c>
      <c r="Q139" s="32">
        <f>IF(ISNA(VLOOKUP($A139,'M1NM ELEM SEC CC20'!$A$2:$E$155,5,FALSE)),0,VLOOKUP($A139,'M1NM ELEM SEC CC20'!$A$2:$E$155,5,FALSE))</f>
        <v>5281</v>
      </c>
      <c r="R139" s="26">
        <f>SUM(P139/Q139)</f>
        <v>8688.4243116833914</v>
      </c>
      <c r="S139" s="17">
        <f>IF(ISNA(VLOOKUP($A139,'Elem Second Child Count 20'!$A$2:$E$156,5,FALSE)),0,VLOOKUP($A139,'Elem Second Child Count 20'!$A$2:$E$156,5,FALSE))</f>
        <v>618</v>
      </c>
      <c r="T139" s="17"/>
      <c r="U139" s="26">
        <f>SUM(R139*S139)</f>
        <v>5369446.2246203357</v>
      </c>
      <c r="V139" s="26">
        <f>SUM(M139+N139+P139)</f>
        <v>45904309.86999999</v>
      </c>
      <c r="W139" s="17"/>
    </row>
    <row r="140" spans="1:24" x14ac:dyDescent="0.25">
      <c r="A140" s="23" t="s">
        <v>164</v>
      </c>
      <c r="B140" s="24"/>
      <c r="C140" s="25"/>
      <c r="D140" s="25"/>
      <c r="E140" s="25"/>
      <c r="F140" s="25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32">
        <f>IF(ISNA(VLOOKUP($A139,'M1NM ELEM SEC CC20'!$A$2:$E$155,3,FALSE)),0,VLOOKUP($A139,'M1NM ELEM SEC CC20'!$A$2:$E$155,3,FALSE))</f>
        <v>2616</v>
      </c>
      <c r="R140" s="17"/>
      <c r="S140" s="17">
        <f>IF(ISNA(VLOOKUP($A139,'Elem Second Child Count 20'!$A$2:$E$156,3,FALSE)),0,VLOOKUP($A139,'Elem Second Child Count 20'!$A$2:$E$156,3,FALSE))</f>
        <v>327</v>
      </c>
      <c r="T140" s="27">
        <f>SUM(S140/S139)</f>
        <v>0.529126213592233</v>
      </c>
      <c r="U140" s="17">
        <f>SUM(S140*R139)</f>
        <v>2841114.7499204688</v>
      </c>
      <c r="V140" s="17">
        <f>SUM(T140*V139)</f>
        <v>24289173.669077665</v>
      </c>
      <c r="W140" s="17" t="str">
        <f>IF(V140&gt;U140,"MET","NOT MET")</f>
        <v>MET</v>
      </c>
    </row>
    <row r="141" spans="1:24" x14ac:dyDescent="0.25">
      <c r="A141" s="23" t="s">
        <v>165</v>
      </c>
      <c r="B141" s="24"/>
      <c r="C141" s="25"/>
      <c r="D141" s="25"/>
      <c r="E141" s="25"/>
      <c r="F141" s="25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32">
        <f>IF(ISNA(VLOOKUP($A139,'M1NM ELEM SEC CC20'!$A$2:$E$155,4,FALSE)),0,VLOOKUP($A139,'M1NM ELEM SEC CC20'!$A$2:$E$155,4,FALSE))</f>
        <v>2665</v>
      </c>
      <c r="R141" s="17"/>
      <c r="S141" s="17">
        <f>IF(ISNA(VLOOKUP($A139,'Elem Second Child Count 20'!$A$2:$E$156,4,FALSE)),0,VLOOKUP($A139,'Elem Second Child Count 20'!$A$2:$E$156,4,FALSE))</f>
        <v>291</v>
      </c>
      <c r="T141" s="27">
        <f>SUM(S141/S139)</f>
        <v>0.470873786407767</v>
      </c>
      <c r="U141" s="17">
        <f>SUM(R139*S141)</f>
        <v>2528331.474699867</v>
      </c>
      <c r="V141" s="17">
        <f>SUM(T141*V139)</f>
        <v>21615136.200922325</v>
      </c>
      <c r="W141" s="17" t="str">
        <f>IF(V141&gt;U141,"MET", "NOT MET")</f>
        <v>MET</v>
      </c>
    </row>
    <row r="142" spans="1:24" x14ac:dyDescent="0.25">
      <c r="A142" s="57">
        <v>2505</v>
      </c>
      <c r="B142" s="58" t="s">
        <v>237</v>
      </c>
      <c r="C142" s="63">
        <f>IF(ISNA(VLOOKUP($A142,'Part 1'!$A$7:$B$153,2,FALSE)),0,VLOOKUP($A142,'Part 1'!$A$7:$B$153,2,FALSE))</f>
        <v>3561370.44</v>
      </c>
      <c r="D142" s="63">
        <f>IF(ISNA(VLOOKUP($A142,'Part 1'!$D$7:$E$153,2,FALSE)),0,VLOOKUP($A142,'Part 1'!$D$7:$E$153,2,FALSE))</f>
        <v>265160.53000000003</v>
      </c>
      <c r="E142" s="63">
        <f>IF(ISNA(VLOOKUP($A142,'Part 1'!$G$7:$H$150,2,FALSE)),0,VLOOKUP($A142,'Part 1'!$G$7:$H$150,2,FALSE))</f>
        <v>0</v>
      </c>
      <c r="F142" s="60">
        <f>+C142-D142-E142</f>
        <v>3296209.91</v>
      </c>
      <c r="G142" s="51">
        <f>+'part 2 totals'!C56-'part 2 totals'!D56</f>
        <v>0</v>
      </c>
      <c r="H142" s="51">
        <f>+'part 2 totals'!E56-'part 2 totals'!F56</f>
        <v>293416.8</v>
      </c>
      <c r="I142" s="51">
        <f>+'part 2 totals'!G56-'part 2 totals'!H56</f>
        <v>0</v>
      </c>
      <c r="J142" s="51">
        <f>+'part 2 totals'!I56-'part 2 totals'!J56</f>
        <v>63390</v>
      </c>
      <c r="K142" s="51">
        <f>+'part 2 totals'!K56-'part 2 totals'!L56</f>
        <v>0</v>
      </c>
      <c r="L142" s="51">
        <f>+'part 2 totals'!M56-'part 2 totals'!N56</f>
        <v>0</v>
      </c>
      <c r="M142" s="51">
        <f>+'part 2 totals'!O56-'part 2 totals'!P56</f>
        <v>0</v>
      </c>
      <c r="N142" s="51">
        <f>+'part 2 totals'!Q56-'part 2 totals'!R56+'part 2 totals'!S56-'part 2 totals'!T56</f>
        <v>339824.37</v>
      </c>
      <c r="O142" s="51">
        <f>SUM(G142:N142)</f>
        <v>696631.16999999993</v>
      </c>
      <c r="P142" s="51">
        <f>+F142-O142</f>
        <v>2599578.7400000002</v>
      </c>
      <c r="Q142" s="61">
        <f>IF(ISNA(VLOOKUP($A142,'M1NM ELEM SEC CC20'!$A$2:$E$155,5,FALSE)),0,VLOOKUP($A142,'M1NM ELEM SEC CC20'!$A$2:$E$155,5,FALSE))</f>
        <v>516</v>
      </c>
      <c r="R142" s="51">
        <f>SUM(P142/Q142)</f>
        <v>5037.9432945736435</v>
      </c>
      <c r="S142" s="61">
        <f>IF(ISNA(VLOOKUP($A142,'Elem Second Child Count 20'!$A$2:$E$156,5,FALSE)),0,VLOOKUP($A142,'Elem Second Child Count 20'!$A$2:$E$156,5,FALSE))</f>
        <v>48</v>
      </c>
      <c r="T142" s="61"/>
      <c r="U142" s="51">
        <f>SUM(R142*S142)</f>
        <v>241821.27813953487</v>
      </c>
      <c r="V142" s="51">
        <f>SUM(M142+N142+P142)</f>
        <v>2939403.1100000003</v>
      </c>
      <c r="W142" s="61"/>
      <c r="X142" s="1" t="s">
        <v>406</v>
      </c>
    </row>
    <row r="143" spans="1:24" x14ac:dyDescent="0.25">
      <c r="A143" s="57" t="s">
        <v>164</v>
      </c>
      <c r="B143" s="58"/>
      <c r="C143" s="60"/>
      <c r="D143" s="60"/>
      <c r="E143" s="66"/>
      <c r="F143" s="60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61">
        <f>IF(ISNA(VLOOKUP($A142,'M1NM ELEM SEC CC20'!$A$2:$E$155,3,FALSE)),0,VLOOKUP($A142,'M1NM ELEM SEC CC20'!$A$2:$E$155,3,FALSE))</f>
        <v>516</v>
      </c>
      <c r="R143" s="61"/>
      <c r="S143" s="61">
        <f>IF(ISNA(VLOOKUP($A142,'Elem Second Child Count 20'!$A$2:$E$156,3,FALSE)),0,VLOOKUP($A142,'Elem Second Child Count 20'!$A$2:$E$156,3,FALSE))</f>
        <v>48</v>
      </c>
      <c r="T143" s="62">
        <f>SUM(S143/S142)</f>
        <v>1</v>
      </c>
      <c r="U143" s="61">
        <f>SUM(S143*R142)</f>
        <v>241821.27813953487</v>
      </c>
      <c r="V143" s="61">
        <f>SUM(T143*V142)</f>
        <v>2939403.1100000003</v>
      </c>
      <c r="W143" s="61" t="str">
        <f>IF(V143&gt;U143,"MET","NOT MET")</f>
        <v>MET</v>
      </c>
    </row>
    <row r="144" spans="1:24" x14ac:dyDescent="0.25">
      <c r="A144" s="57" t="s">
        <v>165</v>
      </c>
      <c r="B144" s="58"/>
      <c r="C144" s="60"/>
      <c r="D144" s="60"/>
      <c r="E144" s="66"/>
      <c r="F144" s="60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61">
        <f>IF(ISNA(VLOOKUP($A142,'M1NM ELEM SEC CC20'!$A$2:$E$155,4,FALSE)),0,VLOOKUP($A142,'M1NM ELEM SEC CC20'!$A$2:$E$155,4,FALSE))</f>
        <v>0</v>
      </c>
      <c r="R144" s="61"/>
      <c r="S144" s="61">
        <f>IF(ISNA(VLOOKUP($A142,'Elem Second Child Count 20'!$A$2:$E$156,4,FALSE)),0,VLOOKUP($A142,'Elem Second Child Count 20'!$A$2:$E$156,4,FALSE))</f>
        <v>0</v>
      </c>
      <c r="T144" s="62">
        <f>SUM(S144/S142)</f>
        <v>0</v>
      </c>
      <c r="U144" s="61">
        <f>SUM(R142*S144)</f>
        <v>0</v>
      </c>
      <c r="V144" s="61">
        <f>SUM(T144*V142)</f>
        <v>0</v>
      </c>
      <c r="W144" s="61" t="str">
        <f>IF(V144&gt;U144,"MET", "NOT MET")</f>
        <v>NOT MET</v>
      </c>
    </row>
    <row r="145" spans="1:24" x14ac:dyDescent="0.25">
      <c r="A145" s="23">
        <v>2515</v>
      </c>
      <c r="B145" s="24" t="s">
        <v>172</v>
      </c>
      <c r="C145" s="29">
        <f>IF(ISNA(VLOOKUP($A145,'Part 1'!$A$7:$B$153,2,FALSE)),0,VLOOKUP($A145,'Part 1'!$A$7:$B$153,2,FALSE))</f>
        <v>4797697.99</v>
      </c>
      <c r="D145" s="29">
        <f>IF(ISNA(VLOOKUP($A145,'Part 1'!$D$7:$E$153,2,FALSE)),0,VLOOKUP($A145,'Part 1'!$D$7:$E$153,2,FALSE))</f>
        <v>262282.33</v>
      </c>
      <c r="E145" s="28">
        <f>IF(ISNA(VLOOKUP($A145,'Part 1'!$G$7:$H$150,2,FALSE)),0,VLOOKUP($A145,'Part 1'!$G$7:$H$150,2,FALSE))</f>
        <v>0</v>
      </c>
      <c r="F145" s="25">
        <f>+C145-D145-E145</f>
        <v>4535415.66</v>
      </c>
      <c r="G145" s="26">
        <f>+'part 2 totals'!C57-'part 2 totals'!D57</f>
        <v>0</v>
      </c>
      <c r="H145" s="26">
        <f>+'part 2 totals'!E57-'part 2 totals'!F57</f>
        <v>402854.69</v>
      </c>
      <c r="I145" s="26">
        <f>+'part 2 totals'!G57-'part 2 totals'!H57</f>
        <v>0</v>
      </c>
      <c r="J145" s="26">
        <f>+'part 2 totals'!I57-'part 2 totals'!J57</f>
        <v>116381.86</v>
      </c>
      <c r="K145" s="26">
        <f>+'part 2 totals'!K57-'part 2 totals'!L57</f>
        <v>0</v>
      </c>
      <c r="L145" s="26">
        <f>+'part 2 totals'!M57-'part 2 totals'!N57</f>
        <v>0</v>
      </c>
      <c r="M145" s="26">
        <f>+'part 2 totals'!O57-'part 2 totals'!P57</f>
        <v>0</v>
      </c>
      <c r="N145" s="26">
        <f>+'part 2 totals'!Q57-'part 2 totals'!R57+'part 2 totals'!S57-'part 2 totals'!T57</f>
        <v>205825</v>
      </c>
      <c r="O145" s="26">
        <f>SUM(G145:N145)</f>
        <v>725061.55</v>
      </c>
      <c r="P145" s="26">
        <f>+F145-O145</f>
        <v>3810354.1100000003</v>
      </c>
      <c r="Q145" s="32">
        <f>IF(ISNA(VLOOKUP($A145,'M1NM ELEM SEC CC20'!$A$2:$E$155,5,FALSE)),0,VLOOKUP($A145,'M1NM ELEM SEC CC20'!$A$2:$E$155,5,FALSE))</f>
        <v>616</v>
      </c>
      <c r="R145" s="26">
        <f>SUM(P145/Q145)</f>
        <v>6185.6397889610398</v>
      </c>
      <c r="S145" s="17">
        <f>IF(ISNA(VLOOKUP($A145,'Elem Second Child Count 20'!$A$2:$E$156,5,FALSE)),0,VLOOKUP($A145,'Elem Second Child Count 20'!$A$2:$E$156,5,FALSE))</f>
        <v>63</v>
      </c>
      <c r="T145" s="27"/>
      <c r="U145" s="26">
        <f>SUM(R145*S145)</f>
        <v>389695.30670454551</v>
      </c>
      <c r="V145" s="26">
        <f>SUM(M145+N145+P145)</f>
        <v>4016179.1100000003</v>
      </c>
      <c r="W145" s="17"/>
    </row>
    <row r="146" spans="1:24" x14ac:dyDescent="0.25">
      <c r="A146" s="23" t="s">
        <v>164</v>
      </c>
      <c r="B146" s="24"/>
      <c r="C146" s="25"/>
      <c r="D146" s="25"/>
      <c r="E146" s="25"/>
      <c r="F146" s="25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32">
        <f>IF(ISNA(VLOOKUP($A145,'M1NM ELEM SEC CC20'!$A$2:$E$155,3,FALSE)),0,VLOOKUP($A145,'M1NM ELEM SEC CC20'!$A$2:$E$155,3,FALSE))</f>
        <v>275</v>
      </c>
      <c r="R146" s="17"/>
      <c r="S146" s="17">
        <f>IF(ISNA(VLOOKUP($A145,'Elem Second Child Count 20'!$A$2:$E$156,3,FALSE)),0,VLOOKUP($A145,'Elem Second Child Count 20'!$A$2:$E$156,3,FALSE))</f>
        <v>28</v>
      </c>
      <c r="T146" s="27">
        <f>SUM(S146/S145)</f>
        <v>0.44444444444444442</v>
      </c>
      <c r="U146" s="26">
        <f>SUM(S146*R145)</f>
        <v>173197.91409090912</v>
      </c>
      <c r="V146" s="17">
        <f>SUM(T146*V145)</f>
        <v>1784968.4933333334</v>
      </c>
      <c r="W146" s="17" t="str">
        <f>IF(V146&gt;U146,"MET","NOT MET")</f>
        <v>MET</v>
      </c>
    </row>
    <row r="147" spans="1:24" x14ac:dyDescent="0.25">
      <c r="A147" s="23" t="s">
        <v>165</v>
      </c>
      <c r="B147" s="24"/>
      <c r="C147" s="25"/>
      <c r="D147" s="25"/>
      <c r="E147" s="25"/>
      <c r="F147" s="25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32">
        <f>IF(ISNA(VLOOKUP($A145,'M1NM ELEM SEC CC20'!$A$2:$E$155,4,FALSE)),0,VLOOKUP($A145,'M1NM ELEM SEC CC20'!$A$2:$E$155,4,FALSE))</f>
        <v>341</v>
      </c>
      <c r="R147" s="17"/>
      <c r="S147" s="17">
        <f>IF(ISNA(VLOOKUP($A145,'Elem Second Child Count 20'!$A$2:$E$156,4,FALSE)),0,VLOOKUP($A145,'Elem Second Child Count 20'!$A$2:$E$156,4,FALSE))</f>
        <v>35</v>
      </c>
      <c r="T147" s="27">
        <f>SUM(S147/S145)</f>
        <v>0.55555555555555558</v>
      </c>
      <c r="U147" s="26">
        <f>SUM(R145*S147)</f>
        <v>216497.39261363639</v>
      </c>
      <c r="V147" s="17">
        <f>SUM(T147*V145)</f>
        <v>2231210.6166666672</v>
      </c>
      <c r="W147" s="17" t="str">
        <f>IF(V147&gt;U147,"MET","NOT MET")</f>
        <v>MET</v>
      </c>
    </row>
    <row r="148" spans="1:24" x14ac:dyDescent="0.25">
      <c r="A148" s="23">
        <v>2520</v>
      </c>
      <c r="B148" s="24" t="s">
        <v>53</v>
      </c>
      <c r="C148" s="28">
        <f>IF(ISNA(VLOOKUP($A148,'Part 1'!$A$7:$B$153,2,FALSE)),0,VLOOKUP($A148,'Part 1'!$A$7:$B$153,2,FALSE))</f>
        <v>242249679.78</v>
      </c>
      <c r="D148" s="28">
        <f>IF(ISNA(VLOOKUP($A148,'Part 1'!$D$7:$E$153,2,FALSE)),0,VLOOKUP($A148,'Part 1'!$D$7:$E$153,2,FALSE))</f>
        <v>5284495.5</v>
      </c>
      <c r="E148" s="28">
        <f>IF(ISNA(VLOOKUP($A148,'Part 1'!$G$7:$H$150,2,FALSE)),0,VLOOKUP($A148,'Part 1'!$G$7:$H$150,2,FALSE))</f>
        <v>0</v>
      </c>
      <c r="F148" s="25">
        <f>+C148-D148-E148</f>
        <v>236965184.28</v>
      </c>
      <c r="G148" s="26">
        <f>+'part 2 totals'!C58-'part 2 totals'!D58</f>
        <v>15388081.99</v>
      </c>
      <c r="H148" s="26">
        <f>+'part 2 totals'!E58-'part 2 totals'!F58</f>
        <v>12988423.6</v>
      </c>
      <c r="I148" s="26">
        <f>+'part 2 totals'!G58-'part 2 totals'!H58</f>
        <v>23996.06</v>
      </c>
      <c r="J148" s="26">
        <f>+'part 2 totals'!I58-'part 2 totals'!J58</f>
        <v>5748808.5300000003</v>
      </c>
      <c r="K148" s="26">
        <f>+'part 2 totals'!K58-'part 2 totals'!L58</f>
        <v>44510.62</v>
      </c>
      <c r="L148" s="26">
        <f>+'part 2 totals'!M58-'part 2 totals'!N58</f>
        <v>0</v>
      </c>
      <c r="M148" s="26">
        <f>+'part 2 totals'!O58-'part 2 totals'!P58</f>
        <v>0</v>
      </c>
      <c r="N148" s="26">
        <f>+'part 2 totals'!Q58-'part 2 totals'!R58+'part 2 totals'!S58-'part 2 totals'!T58</f>
        <v>0</v>
      </c>
      <c r="O148" s="26">
        <f>SUM(G148:N148)</f>
        <v>34193820.799999997</v>
      </c>
      <c r="P148" s="26">
        <f>+F148-O148</f>
        <v>202771363.48000002</v>
      </c>
      <c r="Q148" s="32">
        <f>IF(ISNA(VLOOKUP($A148,'M1NM ELEM SEC CC20'!$A$2:$E$155,5,FALSE)),0,VLOOKUP($A148,'M1NM ELEM SEC CC20'!$A$2:$E$155,5,FALSE))</f>
        <v>19968</v>
      </c>
      <c r="R148" s="26">
        <f>SUM(P148/Q148)</f>
        <v>10154.815879407051</v>
      </c>
      <c r="S148" s="17">
        <f>IF(ISNA(VLOOKUP($A148,'Elem Second Child Count 20'!$A$2:$E$156,5,FALSE)),0,VLOOKUP($A148,'Elem Second Child Count 20'!$A$2:$E$156,5,FALSE))</f>
        <v>2140</v>
      </c>
      <c r="T148" s="17"/>
      <c r="U148" s="26">
        <f>SUM(R148*S148)</f>
        <v>21731305.98193109</v>
      </c>
      <c r="V148" s="26">
        <f>SUM(M148+N148+P148)</f>
        <v>202771363.48000002</v>
      </c>
      <c r="W148" s="17"/>
    </row>
    <row r="149" spans="1:24" x14ac:dyDescent="0.25">
      <c r="A149" s="23" t="s">
        <v>164</v>
      </c>
      <c r="B149" s="24"/>
      <c r="C149" s="25"/>
      <c r="D149" s="25"/>
      <c r="E149" s="25"/>
      <c r="F149" s="25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32">
        <f>IF(ISNA(VLOOKUP($A148,'M1NM ELEM SEC CC20'!$A$2:$E$155,3,FALSE)),0,VLOOKUP($A148,'M1NM ELEM SEC CC20'!$A$2:$E$155,3,FALSE))</f>
        <v>10690</v>
      </c>
      <c r="R149" s="17"/>
      <c r="S149" s="17">
        <f>IF(ISNA(VLOOKUP($A148,'Elem Second Child Count 20'!$A$2:$E$156,3,FALSE)),0,VLOOKUP($A148,'Elem Second Child Count 20'!$A$2:$E$156,3,FALSE))</f>
        <v>1273</v>
      </c>
      <c r="T149" s="27">
        <f>SUM(S149/S148)</f>
        <v>0.59485981308411218</v>
      </c>
      <c r="U149" s="26">
        <f>SUM(S149*R148)</f>
        <v>12927080.614485176</v>
      </c>
      <c r="V149" s="26">
        <f>SUM(T149*V148)</f>
        <v>120620535.37852338</v>
      </c>
      <c r="W149" s="17" t="str">
        <f>IF(V149&gt;U149,"MET","NOT MET")</f>
        <v>MET</v>
      </c>
    </row>
    <row r="150" spans="1:24" x14ac:dyDescent="0.25">
      <c r="A150" s="23" t="s">
        <v>165</v>
      </c>
      <c r="B150" s="24"/>
      <c r="C150" s="25"/>
      <c r="D150" s="25"/>
      <c r="E150" s="25"/>
      <c r="F150" s="25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32">
        <f>IF(ISNA(VLOOKUP($A148,'M1NM ELEM SEC CC20'!$A$2:$E$155,4,FALSE)),0,VLOOKUP($A148,'M1NM ELEM SEC CC20'!$A$2:$E$155,4,FALSE))</f>
        <v>9278</v>
      </c>
      <c r="R150" s="17"/>
      <c r="S150" s="17">
        <f>IF(ISNA(VLOOKUP($A148,'Elem Second Child Count 20'!$A$2:$E$156,4,FALSE)),0,VLOOKUP($A148,'Elem Second Child Count 20'!$A$2:$E$156,4,FALSE))</f>
        <v>867</v>
      </c>
      <c r="T150" s="27">
        <f>SUM(S150/S148)</f>
        <v>0.40514018691588782</v>
      </c>
      <c r="U150" s="26">
        <f>SUM(R148*S150)</f>
        <v>8804225.3674459141</v>
      </c>
      <c r="V150" s="26">
        <f>SUM(T150*V148)</f>
        <v>82150828.10147664</v>
      </c>
      <c r="W150" s="17" t="str">
        <f>IF(V150&gt;U150,"MET", "NOT MET")</f>
        <v>MET</v>
      </c>
    </row>
    <row r="151" spans="1:24" x14ac:dyDescent="0.25">
      <c r="A151" s="23">
        <v>2521</v>
      </c>
      <c r="B151" s="24" t="s">
        <v>54</v>
      </c>
      <c r="C151" s="28">
        <f>IF(ISNA(VLOOKUP($A151,'Part 1'!$A$7:$B$153,2,FALSE)),0,VLOOKUP($A151,'Part 1'!$A$7:$B$153,2,FALSE))</f>
        <v>43489854.549999997</v>
      </c>
      <c r="D151" s="28">
        <f>IF(ISNA(VLOOKUP($A151,'Part 1'!$D$7:$E$153,2,FALSE)),0,VLOOKUP($A151,'Part 1'!$D$7:$E$153,2,FALSE))</f>
        <v>630082.85</v>
      </c>
      <c r="E151" s="28">
        <f>IF(ISNA(VLOOKUP($A151,'Part 1'!$G$7:$H$150,2,FALSE)),0,VLOOKUP($A151,'Part 1'!$G$7:$H$150,2,FALSE))</f>
        <v>0</v>
      </c>
      <c r="F151" s="25">
        <f>+C151-D151-E151</f>
        <v>42859771.699999996</v>
      </c>
      <c r="G151" s="26">
        <f>+'part 2 totals'!C59-'part 2 totals'!D59</f>
        <v>3054173.52</v>
      </c>
      <c r="H151" s="26">
        <f>+'part 2 totals'!E59-'part 2 totals'!F59</f>
        <v>1247730.49</v>
      </c>
      <c r="I151" s="26">
        <f>+'part 2 totals'!G59-'part 2 totals'!H59</f>
        <v>56677.31</v>
      </c>
      <c r="J151" s="26">
        <f>+'part 2 totals'!I59-'part 2 totals'!J59</f>
        <v>1115285.49</v>
      </c>
      <c r="K151" s="26">
        <f>+'part 2 totals'!K59-'part 2 totals'!L59</f>
        <v>27745.32</v>
      </c>
      <c r="L151" s="26">
        <f>+'part 2 totals'!M59-'part 2 totals'!N59</f>
        <v>0</v>
      </c>
      <c r="M151" s="26">
        <f>+'part 2 totals'!O59-'part 2 totals'!P59</f>
        <v>0</v>
      </c>
      <c r="N151" s="26">
        <f>+'part 2 totals'!Q59-'part 2 totals'!R59+'part 2 totals'!S59-'part 2 totals'!T59</f>
        <v>0</v>
      </c>
      <c r="O151" s="26">
        <f>SUM(G151:N151)</f>
        <v>5501612.1299999999</v>
      </c>
      <c r="P151" s="26">
        <f>+F151-O151</f>
        <v>37358159.569999993</v>
      </c>
      <c r="Q151" s="32">
        <f>IF(ISNA(VLOOKUP($A151,'M1NM ELEM SEC CC20'!$A$2:$E$155,5,FALSE)),0,VLOOKUP($A151,'M1NM ELEM SEC CC20'!$A$2:$E$155,5,FALSE))</f>
        <v>5205</v>
      </c>
      <c r="R151" s="26">
        <f>SUM(P151/Q151)</f>
        <v>7177.3601479346771</v>
      </c>
      <c r="S151" s="17">
        <f>IF(ISNA(VLOOKUP($A151,'Elem Second Child Count 20'!$A$2:$E$156,5,FALSE)),0,VLOOKUP($A151,'Elem Second Child Count 20'!$A$2:$E$156,5,FALSE))</f>
        <v>567</v>
      </c>
      <c r="T151" s="17"/>
      <c r="U151" s="26">
        <f>SUM(R151*S151)</f>
        <v>4069563.203878962</v>
      </c>
      <c r="V151" s="26">
        <f>SUM(M151+N151+P151)</f>
        <v>37358159.569999993</v>
      </c>
      <c r="W151" s="17"/>
    </row>
    <row r="152" spans="1:24" x14ac:dyDescent="0.25">
      <c r="A152" s="23" t="s">
        <v>164</v>
      </c>
      <c r="B152" s="24"/>
      <c r="C152" s="25"/>
      <c r="D152" s="25"/>
      <c r="E152" s="25"/>
      <c r="F152" s="25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32">
        <f>IF(ISNA(VLOOKUP($A151,'M1NM ELEM SEC CC20'!$A$2:$E$155,3,FALSE)),0,VLOOKUP($A151,'M1NM ELEM SEC CC20'!$A$2:$E$155,3,FALSE))</f>
        <v>2718</v>
      </c>
      <c r="R152" s="17"/>
      <c r="S152" s="17">
        <f>IF(ISNA(VLOOKUP($A151,'Elem Second Child Count 20'!$A$2:$E$156,3,FALSE)),0,VLOOKUP($A151,'Elem Second Child Count 20'!$A$2:$E$156,3,FALSE))</f>
        <v>375</v>
      </c>
      <c r="T152" s="27">
        <f>SUM(S152/S151)</f>
        <v>0.66137566137566139</v>
      </c>
      <c r="U152" s="26">
        <f>SUM(S152*R151)</f>
        <v>2691510.0554755041</v>
      </c>
      <c r="V152" s="26">
        <f>SUM(T152*V151)</f>
        <v>24707777.493386239</v>
      </c>
      <c r="W152" s="17" t="str">
        <f>IF(V152&gt;U152,"MET","NOT MET")</f>
        <v>MET</v>
      </c>
    </row>
    <row r="153" spans="1:24" x14ac:dyDescent="0.25">
      <c r="A153" s="23" t="s">
        <v>165</v>
      </c>
      <c r="B153" s="24"/>
      <c r="C153" s="25"/>
      <c r="D153" s="25"/>
      <c r="E153" s="25"/>
      <c r="F153" s="25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32">
        <f>IF(ISNA(VLOOKUP($A151,'M1NM ELEM SEC CC20'!$A$2:$E$155,4,FALSE)),0,VLOOKUP($A151,'M1NM ELEM SEC CC20'!$A$2:$E$155,4,FALSE))</f>
        <v>2487</v>
      </c>
      <c r="R153" s="17"/>
      <c r="S153" s="17">
        <f>IF(ISNA(VLOOKUP($A151,'Elem Second Child Count 20'!$A$2:$E$156,4,FALSE)),0,VLOOKUP($A151,'Elem Second Child Count 20'!$A$2:$E$156,4,FALSE))</f>
        <v>192</v>
      </c>
      <c r="T153" s="27">
        <f>SUM(S153/S151)</f>
        <v>0.33862433862433861</v>
      </c>
      <c r="U153" s="26">
        <f>SUM(R151*S153)</f>
        <v>1378053.1484034581</v>
      </c>
      <c r="V153" s="26">
        <f>SUM(T153*V151)</f>
        <v>12650382.076613754</v>
      </c>
      <c r="W153" s="17" t="str">
        <f>IF(V153&gt;U153,"MET", "NOT MET")</f>
        <v>MET</v>
      </c>
    </row>
    <row r="154" spans="1:24" x14ac:dyDescent="0.25">
      <c r="A154" s="23">
        <v>2525</v>
      </c>
      <c r="B154" s="24" t="s">
        <v>170</v>
      </c>
      <c r="C154" s="29">
        <f>IF(ISNA(VLOOKUP($A154,'Part 1'!$A$7:$B$153,2,FALSE)),0,VLOOKUP($A154,'Part 1'!$A$7:$B$153,2,FALSE))</f>
        <v>2327692.0299999998</v>
      </c>
      <c r="D154" s="29">
        <f>IF(ISNA(VLOOKUP($A154,'Part 1'!$D$7:$E$153,2,FALSE)),0,VLOOKUP($A154,'Part 1'!$D$7:$E$153,2,FALSE))</f>
        <v>30352.07</v>
      </c>
      <c r="E154" s="29">
        <f>IF(ISNA(VLOOKUP($A154,'Part 1'!$G$7:$H$150,2,FALSE)),0,VLOOKUP($A154,'Part 1'!$G$7:$H$150,2,FALSE))</f>
        <v>0</v>
      </c>
      <c r="F154" s="25">
        <f>+C154-D154-E154</f>
        <v>2297339.96</v>
      </c>
      <c r="G154" s="26">
        <f>+'part 2 totals'!C60-'part 2 totals'!D60</f>
        <v>0</v>
      </c>
      <c r="H154" s="26">
        <f>+'part 2 totals'!E60-'part 2 totals'!F60</f>
        <v>164671.07</v>
      </c>
      <c r="I154" s="26">
        <f>+'part 2 totals'!G60-'part 2 totals'!H60</f>
        <v>0</v>
      </c>
      <c r="J154" s="26">
        <f>+'part 2 totals'!I60-'part 2 totals'!J60</f>
        <v>66196.150000000009</v>
      </c>
      <c r="K154" s="26">
        <f>+'part 2 totals'!K60-'part 2 totals'!L60</f>
        <v>0</v>
      </c>
      <c r="L154" s="26">
        <f>+'part 2 totals'!M60-'part 2 totals'!N60</f>
        <v>0</v>
      </c>
      <c r="M154" s="26">
        <f>+'part 2 totals'!O60-'part 2 totals'!P60</f>
        <v>0</v>
      </c>
      <c r="N154" s="26">
        <f>+'part 2 totals'!Q60-'part 2 totals'!R60+'part 2 totals'!S60-'part 2 totals'!T60</f>
        <v>59958.94</v>
      </c>
      <c r="O154" s="26">
        <f>SUM(G154:N154)</f>
        <v>290826.16000000003</v>
      </c>
      <c r="P154" s="26">
        <f>+F154-O154</f>
        <v>2006513.7999999998</v>
      </c>
      <c r="Q154" s="32">
        <f>IF(ISNA(VLOOKUP($A154,'M1NM ELEM SEC CC20'!$A$2:$E$155,5,FALSE)),0,VLOOKUP($A154,'M1NM ELEM SEC CC20'!$A$2:$E$155,5,FALSE))</f>
        <v>242</v>
      </c>
      <c r="R154" s="26">
        <f>SUM(P154/Q154)</f>
        <v>8291.3793388429749</v>
      </c>
      <c r="S154" s="17">
        <f>IF(ISNA(VLOOKUP($A154,'Elem Second Child Count 20'!$A$2:$E$156,5,FALSE)),0,VLOOKUP($A154,'Elem Second Child Count 20'!$A$2:$E$156,5,FALSE))</f>
        <v>26</v>
      </c>
      <c r="T154" s="27"/>
      <c r="U154" s="26">
        <f>SUM(R154*S154)</f>
        <v>215575.86280991734</v>
      </c>
      <c r="V154" s="26">
        <f>SUM(M154+N154+P154)</f>
        <v>2066472.7399999998</v>
      </c>
      <c r="W154" s="17"/>
    </row>
    <row r="155" spans="1:24" x14ac:dyDescent="0.25">
      <c r="A155" s="23" t="s">
        <v>164</v>
      </c>
      <c r="B155" s="24"/>
      <c r="C155" s="25"/>
      <c r="D155" s="25"/>
      <c r="E155" s="25"/>
      <c r="F155" s="25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32">
        <f>IF(ISNA(VLOOKUP($A154,'M1NM ELEM SEC CC20'!$A$2:$E$155,3,FALSE)),0,VLOOKUP($A154,'M1NM ELEM SEC CC20'!$A$2:$E$155,3,FALSE))</f>
        <v>103</v>
      </c>
      <c r="R155" s="17"/>
      <c r="S155" s="17">
        <f>IF(ISNA(VLOOKUP($A154,'Elem Second Child Count 20'!$A$2:$E$156,3,FALSE)),0,VLOOKUP($A154,'Elem Second Child Count 20'!$A$2:$E$156,3,FALSE))</f>
        <v>14</v>
      </c>
      <c r="T155" s="27">
        <f>SUM(S155/S154)</f>
        <v>0.53846153846153844</v>
      </c>
      <c r="U155" s="26">
        <f>SUM(S155*R154)</f>
        <v>116079.31074380165</v>
      </c>
      <c r="V155" s="17">
        <f>SUM(T155*V154)</f>
        <v>1112716.0907692306</v>
      </c>
      <c r="W155" s="17" t="str">
        <f>IF(V155&gt;U155,"MET","NOT MET")</f>
        <v>MET</v>
      </c>
    </row>
    <row r="156" spans="1:24" x14ac:dyDescent="0.25">
      <c r="A156" s="23" t="s">
        <v>165</v>
      </c>
      <c r="B156" s="24"/>
      <c r="C156" s="25"/>
      <c r="D156" s="25"/>
      <c r="E156" s="25"/>
      <c r="F156" s="25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32">
        <f>IF(ISNA(VLOOKUP($A154,'M1NM ELEM SEC CC20'!$A$2:$E$155,4,FALSE)),0,VLOOKUP($A154,'M1NM ELEM SEC CC20'!$A$2:$E$155,4,FALSE))</f>
        <v>139</v>
      </c>
      <c r="R156" s="17"/>
      <c r="S156" s="17">
        <f>IF(ISNA(VLOOKUP($A154,'Elem Second Child Count 20'!$A$2:$E$156,4,FALSE)),0,VLOOKUP($A154,'Elem Second Child Count 20'!$A$2:$E$156,4,FALSE))</f>
        <v>12</v>
      </c>
      <c r="T156" s="27">
        <f>SUM(S156/S154)</f>
        <v>0.46153846153846156</v>
      </c>
      <c r="U156" s="26">
        <f>SUM(R154*S156)</f>
        <v>99496.552066115692</v>
      </c>
      <c r="V156" s="17">
        <f>SUM(T156*V154)</f>
        <v>953756.64923076914</v>
      </c>
      <c r="W156" s="17" t="str">
        <f>IF(V156&gt;U156,"MET","NOT MET")</f>
        <v>MET</v>
      </c>
    </row>
    <row r="157" spans="1:24" x14ac:dyDescent="0.25">
      <c r="A157" s="23">
        <v>2535</v>
      </c>
      <c r="B157" s="24" t="s">
        <v>171</v>
      </c>
      <c r="C157" s="29">
        <f>IF(ISNA(VLOOKUP($A157,'Part 1'!$A$7:$B$153,2,FALSE)),0,VLOOKUP($A157,'Part 1'!$A$7:$B$153,2,FALSE))</f>
        <v>4687425.45</v>
      </c>
      <c r="D157" s="29">
        <f>IF(ISNA(VLOOKUP($A157,'Part 1'!$D$7:$E$153,2,FALSE)),0,VLOOKUP($A157,'Part 1'!$D$7:$E$153,2,FALSE))</f>
        <v>260792.73</v>
      </c>
      <c r="E157" s="29">
        <f>IF(ISNA(VLOOKUP($A157,'Part 1'!$G$7:$H$150,2,FALSE)),0,VLOOKUP($A157,'Part 1'!$G$7:$H$150,2,FALSE))</f>
        <v>0</v>
      </c>
      <c r="F157" s="25">
        <f>+C157-D157-E157</f>
        <v>4426632.72</v>
      </c>
      <c r="G157" s="26">
        <f>+'part 2 totals'!C61-'part 2 totals'!D61</f>
        <v>0</v>
      </c>
      <c r="H157" s="26">
        <f>+'part 2 totals'!E61-'part 2 totals'!F61</f>
        <v>372065.24</v>
      </c>
      <c r="I157" s="26">
        <f>+'part 2 totals'!G61-'part 2 totals'!H61</f>
        <v>0</v>
      </c>
      <c r="J157" s="26">
        <f>+'part 2 totals'!I61-'part 2 totals'!J61</f>
        <v>107012.23</v>
      </c>
      <c r="K157" s="26">
        <f>+'part 2 totals'!K61-'part 2 totals'!L61</f>
        <v>0</v>
      </c>
      <c r="L157" s="26">
        <f>+'part 2 totals'!M61-'part 2 totals'!N61</f>
        <v>0</v>
      </c>
      <c r="M157" s="26">
        <f>+'part 2 totals'!O61-'part 2 totals'!P61</f>
        <v>0</v>
      </c>
      <c r="N157" s="26">
        <f>+'part 2 totals'!Q61-'part 2 totals'!R61+'part 2 totals'!S61-'part 2 totals'!T61</f>
        <v>259374.81</v>
      </c>
      <c r="O157" s="26">
        <f>SUM(G157:N157)</f>
        <v>738452.28</v>
      </c>
      <c r="P157" s="26">
        <f>+F157-O157</f>
        <v>3688180.4399999995</v>
      </c>
      <c r="Q157" s="32">
        <f>IF(ISNA(VLOOKUP($A157,'M1NM ELEM SEC CC20'!$A$2:$E$155,5,FALSE)),0,VLOOKUP($A157,'M1NM ELEM SEC CC20'!$A$2:$E$155,5,FALSE))</f>
        <v>608</v>
      </c>
      <c r="R157" s="26">
        <f>SUM(P157/Q157)</f>
        <v>6066.0862499999994</v>
      </c>
      <c r="S157" s="17">
        <f>IF(ISNA(VLOOKUP($A157,'Elem Second Child Count 20'!$A$2:$E$156,5,FALSE)),0,VLOOKUP($A157,'Elem Second Child Count 20'!$A$2:$E$156,5,FALSE))</f>
        <v>57</v>
      </c>
      <c r="T157" s="27"/>
      <c r="U157" s="26">
        <f>SUM(R157*S157)</f>
        <v>345766.91624999995</v>
      </c>
      <c r="V157" s="26">
        <f>SUM(M157+N157+P157)</f>
        <v>3947555.2499999995</v>
      </c>
      <c r="W157" s="17"/>
    </row>
    <row r="158" spans="1:24" x14ac:dyDescent="0.25">
      <c r="A158" s="23" t="s">
        <v>164</v>
      </c>
      <c r="B158" s="24"/>
      <c r="C158" s="25"/>
      <c r="D158" s="25"/>
      <c r="E158" s="25"/>
      <c r="F158" s="25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32">
        <f>IF(ISNA(VLOOKUP($A157,'M1NM ELEM SEC CC20'!$A$2:$E$155,3,FALSE)),0,VLOOKUP($A157,'M1NM ELEM SEC CC20'!$A$2:$E$155,3,FALSE))</f>
        <v>274</v>
      </c>
      <c r="R158" s="17"/>
      <c r="S158" s="17">
        <f>IF(ISNA(VLOOKUP($A157,'Elem Second Child Count 20'!$A$2:$E$156,3,FALSE)),0,VLOOKUP($A157,'Elem Second Child Count 20'!$A$2:$E$156,3,FALSE))</f>
        <v>26</v>
      </c>
      <c r="T158" s="27">
        <f>SUM(S158/S157)</f>
        <v>0.45614035087719296</v>
      </c>
      <c r="U158" s="26">
        <f>SUM(S158*R157)</f>
        <v>157718.24249999999</v>
      </c>
      <c r="V158" s="17">
        <f>SUM(T158*V157)</f>
        <v>1800639.2368421049</v>
      </c>
      <c r="W158" s="32" t="str">
        <f>IF(V158&gt;U158,"MET","NOT MET")</f>
        <v>MET</v>
      </c>
    </row>
    <row r="159" spans="1:24" x14ac:dyDescent="0.25">
      <c r="A159" s="23" t="s">
        <v>165</v>
      </c>
      <c r="B159" s="24"/>
      <c r="C159" s="25"/>
      <c r="D159" s="25"/>
      <c r="E159" s="25"/>
      <c r="F159" s="25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32">
        <f>IF(ISNA(VLOOKUP($A157,'M1NM ELEM SEC CC20'!$A$2:$E$155,4,FALSE)),0,VLOOKUP($A157,'M1NM ELEM SEC CC20'!$A$2:$E$155,4,FALSE))</f>
        <v>334</v>
      </c>
      <c r="R159" s="17"/>
      <c r="S159" s="17">
        <f>IF(ISNA(VLOOKUP($A157,'Elem Second Child Count 20'!$A$2:$E$156,4,FALSE)),0,VLOOKUP($A157,'Elem Second Child Count 20'!$A$2:$E$156,4,FALSE))</f>
        <v>31</v>
      </c>
      <c r="T159" s="27">
        <f>SUM(S159/S157)</f>
        <v>0.54385964912280704</v>
      </c>
      <c r="U159" s="26">
        <f>SUM(R157*S159)</f>
        <v>188048.67374999999</v>
      </c>
      <c r="V159" s="17">
        <f>SUM(T159*V157)</f>
        <v>2146916.0131578944</v>
      </c>
      <c r="W159" s="32" t="str">
        <f>IF(V159&gt;U159,"MET","NOT MET")</f>
        <v>MET</v>
      </c>
    </row>
    <row r="160" spans="1:24" x14ac:dyDescent="0.25">
      <c r="A160" s="57">
        <v>2545</v>
      </c>
      <c r="B160" s="58" t="s">
        <v>241</v>
      </c>
      <c r="C160" s="67">
        <f>IF(ISNA(VLOOKUP($A160,'Part 1'!$A$7:$B$153,2,FALSE)),0,VLOOKUP($A160,'Part 1'!$A$7:$B$153,2,FALSE))</f>
        <v>1889591.73</v>
      </c>
      <c r="D160" s="67">
        <f>IF(ISNA(VLOOKUP($A160,'Part 1'!$D$7:$E$153,2,FALSE)),0,VLOOKUP($A160,'Part 1'!$D$7:$E$153,2,FALSE))</f>
        <v>162312.94</v>
      </c>
      <c r="E160" s="67">
        <f>IF(ISNA(VLOOKUP($A160,'Part 1'!$G$7:$H$150,2,FALSE)),0,VLOOKUP($A160,'Part 1'!$G$7:$H$150,2,FALSE))</f>
        <v>0</v>
      </c>
      <c r="F160" s="60">
        <f>+C160-D160-E160</f>
        <v>1727278.79</v>
      </c>
      <c r="G160" s="51">
        <f>+'part 2 totals'!C62-'part 2 totals'!D62</f>
        <v>0</v>
      </c>
      <c r="H160" s="51">
        <f>+'part 2 totals'!E62-'part 2 totals'!F62</f>
        <v>128320</v>
      </c>
      <c r="I160" s="51">
        <f>+'part 2 totals'!G62-'part 2 totals'!H62</f>
        <v>0</v>
      </c>
      <c r="J160" s="51">
        <f>+'part 2 totals'!I62-'part 2 totals'!J62</f>
        <v>20863</v>
      </c>
      <c r="K160" s="51">
        <f>+'part 2 totals'!K62-'part 2 totals'!L62</f>
        <v>0</v>
      </c>
      <c r="L160" s="51">
        <f>+'part 2 totals'!M62-'part 2 totals'!N62</f>
        <v>0</v>
      </c>
      <c r="M160" s="51">
        <f>+'part 2 totals'!O62-'part 2 totals'!P62</f>
        <v>0</v>
      </c>
      <c r="N160" s="51">
        <f>+'part 2 totals'!Q62-'part 2 totals'!R62+'part 2 totals'!S62-'part 2 totals'!T62</f>
        <v>60743.15</v>
      </c>
      <c r="O160" s="51">
        <f>SUM(G160:N160)</f>
        <v>209926.15</v>
      </c>
      <c r="P160" s="51">
        <f>+F160-O160</f>
        <v>1517352.6400000001</v>
      </c>
      <c r="Q160" s="61">
        <f>IF(ISNA(VLOOKUP($A160,'M1NM ELEM SEC CC20'!$A$2:$E$155,5,FALSE)),0,VLOOKUP($A160,'M1NM ELEM SEC CC20'!$A$2:$E$155,5,FALSE))</f>
        <v>239</v>
      </c>
      <c r="R160" s="51">
        <f>SUM(P160/Q160)</f>
        <v>6348.7558158995826</v>
      </c>
      <c r="S160" s="61">
        <f>IF(ISNA(VLOOKUP($A160,'Elem Second Child Count 20'!$A$2:$E$156,5,FALSE)),0,VLOOKUP($A160,'Elem Second Child Count 20'!$A$2:$E$156,5,FALSE))</f>
        <v>0</v>
      </c>
      <c r="T160" s="62"/>
      <c r="U160" s="51">
        <f>SUM(R160*S160)</f>
        <v>0</v>
      </c>
      <c r="V160" s="51">
        <f>SUM(M160+N160+P160)</f>
        <v>1578095.79</v>
      </c>
      <c r="W160" s="61"/>
      <c r="X160" s="1" t="s">
        <v>408</v>
      </c>
    </row>
    <row r="161" spans="1:24" x14ac:dyDescent="0.25">
      <c r="A161" s="57" t="s">
        <v>164</v>
      </c>
      <c r="B161" s="58"/>
      <c r="C161" s="60"/>
      <c r="D161" s="60"/>
      <c r="E161" s="60"/>
      <c r="F161" s="60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61">
        <f>IF(ISNA(VLOOKUP($A160,'M1NM ELEM SEC CC20'!$A$2:$E$155,3,FALSE)),0,VLOOKUP($A160,'M1NM ELEM SEC CC20'!$A$2:$E$155,3,FALSE))</f>
        <v>239</v>
      </c>
      <c r="R161" s="61"/>
      <c r="S161" s="61">
        <f>IF(ISNA(VLOOKUP($A160,'Elem Second Child Count 20'!$A$2:$E$156,3,FALSE)),0,VLOOKUP($A160,'Elem Second Child Count 20'!$A$2:$E$156,3,FALSE))</f>
        <v>0</v>
      </c>
      <c r="T161" s="62">
        <v>0</v>
      </c>
      <c r="U161" s="51">
        <f>SUM(S161*R160)</f>
        <v>0</v>
      </c>
      <c r="V161" s="61">
        <f>SUM(T161*V160)</f>
        <v>0</v>
      </c>
      <c r="W161" s="61" t="str">
        <f>IF(V161&gt;U161,"MET","NOT MET")</f>
        <v>NOT MET</v>
      </c>
      <c r="X161" s="1" t="s">
        <v>409</v>
      </c>
    </row>
    <row r="162" spans="1:24" x14ac:dyDescent="0.25">
      <c r="A162" s="57" t="s">
        <v>165</v>
      </c>
      <c r="B162" s="58"/>
      <c r="C162" s="60"/>
      <c r="D162" s="60"/>
      <c r="E162" s="60"/>
      <c r="F162" s="60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61">
        <f>IF(ISNA(VLOOKUP($A160,'M1NM ELEM SEC CC20'!$A$2:$E$155,4,FALSE)),0,VLOOKUP($A160,'M1NM ELEM SEC CC20'!$A$2:$E$155,4,FALSE))</f>
        <v>0</v>
      </c>
      <c r="R162" s="61"/>
      <c r="S162" s="61">
        <f>IF(ISNA(VLOOKUP($A160,'Elem Second Child Count 20'!$A$2:$E$156,4,FALSE)),0,VLOOKUP($A160,'Elem Second Child Count 20'!$A$2:$E$156,4,FALSE))</f>
        <v>0</v>
      </c>
      <c r="T162" s="62">
        <v>0</v>
      </c>
      <c r="U162" s="51">
        <f>SUM(R160*S162)</f>
        <v>0</v>
      </c>
      <c r="V162" s="61">
        <f>SUM(T162*V160)</f>
        <v>0</v>
      </c>
      <c r="W162" s="61" t="str">
        <f>IF(V162&gt;U162,"MET","NOT MET")</f>
        <v>NOT MET</v>
      </c>
    </row>
    <row r="163" spans="1:24" x14ac:dyDescent="0.25">
      <c r="A163" s="23">
        <v>2611</v>
      </c>
      <c r="B163" s="24" t="s">
        <v>238</v>
      </c>
      <c r="C163" s="29">
        <f>IF(ISNA(VLOOKUP($A163,'Part 1'!$A$7:$B$153,2,FALSE)),0,VLOOKUP($A163,'Part 1'!$A$7:$B$153,2,FALSE))</f>
        <v>28090646.57</v>
      </c>
      <c r="D163" s="29">
        <f>IF(ISNA(VLOOKUP($A163,'Part 1'!$D$7:$E$153,2,FALSE)),0,VLOOKUP($A163,'Part 1'!$D$7:$E$153,2,FALSE))</f>
        <v>633963.19999999995</v>
      </c>
      <c r="E163" s="29">
        <f>IF(ISNA(VLOOKUP($A163,'Part 1'!$G$7:$H$150,2,FALSE)),0,VLOOKUP($A163,'Part 1'!$G$7:$H$150,2,FALSE))</f>
        <v>0</v>
      </c>
      <c r="F163" s="25">
        <f>+C163-D163-E163</f>
        <v>27456683.370000001</v>
      </c>
      <c r="G163" s="26">
        <f>+'part 2 totals'!C63-'part 2 totals'!D63</f>
        <v>1602286.08</v>
      </c>
      <c r="H163" s="26">
        <f>+'part 2 totals'!E63-'part 2 totals'!F63</f>
        <v>2702514.95</v>
      </c>
      <c r="I163" s="26">
        <f>+'part 2 totals'!G63-'part 2 totals'!H63</f>
        <v>0</v>
      </c>
      <c r="J163" s="26">
        <f>+'part 2 totals'!I63-'part 2 totals'!J63</f>
        <v>614026.6</v>
      </c>
      <c r="K163" s="26">
        <f>+'part 2 totals'!K63-'part 2 totals'!L63</f>
        <v>31803.759999999998</v>
      </c>
      <c r="L163" s="26">
        <f>+'part 2 totals'!M63-'part 2 totals'!N63</f>
        <v>0</v>
      </c>
      <c r="M163" s="26">
        <f>+'part 2 totals'!O63-'part 2 totals'!P63</f>
        <v>0</v>
      </c>
      <c r="N163" s="26">
        <f>+'part 2 totals'!Q63-'part 2 totals'!R63+'part 2 totals'!S63-'part 2 totals'!T63</f>
        <v>0</v>
      </c>
      <c r="O163" s="26">
        <f>SUM(G163:N163)</f>
        <v>4950631.3899999997</v>
      </c>
      <c r="P163" s="26">
        <f>+F163-O163</f>
        <v>22506051.98</v>
      </c>
      <c r="Q163" s="32">
        <f>IF(ISNA(VLOOKUP($A163,'M1NM ELEM SEC CC20'!$A$2:$E$155,5,FALSE)),0,VLOOKUP($A163,'M1NM ELEM SEC CC20'!$A$2:$E$155,5,FALSE))</f>
        <v>2641</v>
      </c>
      <c r="R163" s="26">
        <f>SUM(P163/Q163)</f>
        <v>8521.7917379780392</v>
      </c>
      <c r="S163" s="17">
        <f>IF(ISNA(VLOOKUP($A163,'Elem Second Child Count 20'!$A$2:$E$156,5,FALSE)),0,VLOOKUP($A163,'Elem Second Child Count 20'!$A$2:$E$156,5,FALSE))</f>
        <v>358</v>
      </c>
      <c r="T163" s="17"/>
      <c r="U163" s="26">
        <f>SUM(R163*S163)</f>
        <v>3050801.4421961382</v>
      </c>
      <c r="V163" s="26">
        <f>SUM(M163+N163+P163)</f>
        <v>22506051.98</v>
      </c>
      <c r="W163" s="17"/>
    </row>
    <row r="164" spans="1:24" x14ac:dyDescent="0.25">
      <c r="A164" s="23" t="s">
        <v>164</v>
      </c>
      <c r="B164" s="24"/>
      <c r="C164" s="25"/>
      <c r="D164" s="25"/>
      <c r="E164" s="25"/>
      <c r="F164" s="25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32">
        <f>IF(ISNA(VLOOKUP($A163,'M1NM ELEM SEC CC20'!$A$2:$E$155,3,FALSE)),0,VLOOKUP($A163,'M1NM ELEM SEC CC20'!$A$2:$E$155,3,FALSE))</f>
        <v>1377</v>
      </c>
      <c r="R164" s="17"/>
      <c r="S164" s="17">
        <f>IF(ISNA(VLOOKUP($A163,'Elem Second Child Count 20'!$A$2:$E$156,3,FALSE)),0,VLOOKUP($A163,'Elem Second Child Count 20'!$A$2:$E$156,3,FALSE))</f>
        <v>188</v>
      </c>
      <c r="T164" s="27">
        <f>SUM(S164/S163)</f>
        <v>0.52513966480446927</v>
      </c>
      <c r="U164" s="26">
        <f>SUM(S164*R163)</f>
        <v>1602096.8467398714</v>
      </c>
      <c r="V164" s="26">
        <f>SUM(T164*V163)</f>
        <v>11818820.592849161</v>
      </c>
      <c r="W164" s="17" t="str">
        <f>IF(V164&gt;U164,"MET","NOT MET")</f>
        <v>MET</v>
      </c>
    </row>
    <row r="165" spans="1:24" x14ac:dyDescent="0.25">
      <c r="A165" s="23" t="s">
        <v>165</v>
      </c>
      <c r="B165" s="24"/>
      <c r="C165" s="25"/>
      <c r="D165" s="25"/>
      <c r="E165" s="25"/>
      <c r="F165" s="25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32">
        <f>IF(ISNA(VLOOKUP($A163,'M1NM ELEM SEC CC20'!$A$2:$E$155,4,FALSE)),0,VLOOKUP($A163,'M1NM ELEM SEC CC20'!$A$2:$E$155,4,FALSE))</f>
        <v>1264</v>
      </c>
      <c r="R165" s="17"/>
      <c r="S165" s="17">
        <f>IF(ISNA(VLOOKUP($A163,'Elem Second Child Count 20'!$A$2:$E$156,4,FALSE)),0,VLOOKUP($A163,'Elem Second Child Count 20'!$A$2:$E$156,4,FALSE))</f>
        <v>170</v>
      </c>
      <c r="T165" s="27">
        <f>SUM(S165/S163)</f>
        <v>0.47486033519553073</v>
      </c>
      <c r="U165" s="26">
        <f>SUM(R163*S165)</f>
        <v>1448704.5954562668</v>
      </c>
      <c r="V165" s="26">
        <f>SUM(T165*V163)</f>
        <v>10687231.387150839</v>
      </c>
      <c r="W165" s="17" t="str">
        <f>IF(V165&gt;U165,"MET", "NOT MET")</f>
        <v>MET</v>
      </c>
    </row>
    <row r="166" spans="1:24" x14ac:dyDescent="0.25">
      <c r="A166" s="23">
        <v>2700</v>
      </c>
      <c r="B166" s="24" t="s">
        <v>55</v>
      </c>
      <c r="C166" s="28">
        <f>IF(ISNA(VLOOKUP($A166,'Part 1'!$A$7:$B$153,2,FALSE)),0,VLOOKUP($A166,'Part 1'!$A$7:$B$153,2,FALSE))</f>
        <v>17127426.379999999</v>
      </c>
      <c r="D166" s="28">
        <f>IF(ISNA(VLOOKUP($A166,'Part 1'!$D$7:$E$153,2,FALSE)),0,VLOOKUP($A166,'Part 1'!$D$7:$E$153,2,FALSE))</f>
        <v>674548.85</v>
      </c>
      <c r="E166" s="28">
        <f>IF(ISNA(VLOOKUP($A166,'Part 1'!$G$7:$H$150,2,FALSE)),0,VLOOKUP($A166,'Part 1'!$G$7:$H$150,2,FALSE))</f>
        <v>0</v>
      </c>
      <c r="F166" s="25">
        <f>+C166-D166-E166</f>
        <v>16452877.529999999</v>
      </c>
      <c r="G166" s="26">
        <f>+'part 2 totals'!C64-'part 2 totals'!D64</f>
        <v>1120348.99</v>
      </c>
      <c r="H166" s="26">
        <f>+'part 2 totals'!E64-'part 2 totals'!F64</f>
        <v>1407359.05</v>
      </c>
      <c r="I166" s="26">
        <f>+'part 2 totals'!G64-'part 2 totals'!H64</f>
        <v>0</v>
      </c>
      <c r="J166" s="26">
        <f>+'part 2 totals'!I64-'part 2 totals'!J64</f>
        <v>326779.78999999998</v>
      </c>
      <c r="K166" s="26">
        <f>+'part 2 totals'!K64-'part 2 totals'!L64</f>
        <v>7312.44</v>
      </c>
      <c r="L166" s="26">
        <f>+'part 2 totals'!M64-'part 2 totals'!N64</f>
        <v>0</v>
      </c>
      <c r="M166" s="26">
        <f>+'part 2 totals'!O64-'part 2 totals'!P64</f>
        <v>0</v>
      </c>
      <c r="N166" s="26">
        <f>+'part 2 totals'!Q64-'part 2 totals'!R64+'part 2 totals'!S64-'part 2 totals'!T64</f>
        <v>0</v>
      </c>
      <c r="O166" s="26">
        <f>SUM(G166:N166)</f>
        <v>2861800.27</v>
      </c>
      <c r="P166" s="26">
        <f>+F166-O166</f>
        <v>13591077.26</v>
      </c>
      <c r="Q166" s="32">
        <f>IF(ISNA(VLOOKUP($A166,'M1NM ELEM SEC CC20'!$A$2:$E$155,5,FALSE)),0,VLOOKUP($A166,'M1NM ELEM SEC CC20'!$A$2:$E$155,5,FALSE))</f>
        <v>1386</v>
      </c>
      <c r="R166" s="26">
        <f>SUM(P166/Q166)</f>
        <v>9805.9720490620493</v>
      </c>
      <c r="S166" s="17">
        <f>IF(ISNA(VLOOKUP($A166,'Elem Second Child Count 20'!$A$2:$E$156,5,FALSE)),0,VLOOKUP($A166,'Elem Second Child Count 20'!$A$2:$E$156,5,FALSE))</f>
        <v>216</v>
      </c>
      <c r="T166" s="17"/>
      <c r="U166" s="26">
        <f>SUM(R166*S166)</f>
        <v>2118089.9625974027</v>
      </c>
      <c r="V166" s="26">
        <f>SUM(M166+N166+P166)</f>
        <v>13591077.26</v>
      </c>
      <c r="W166" s="17"/>
    </row>
    <row r="167" spans="1:24" x14ac:dyDescent="0.25">
      <c r="A167" s="23" t="s">
        <v>164</v>
      </c>
      <c r="B167" s="24"/>
      <c r="C167" s="25"/>
      <c r="D167" s="25"/>
      <c r="E167" s="25"/>
      <c r="F167" s="25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32">
        <f>IF(ISNA(VLOOKUP($A166,'M1NM ELEM SEC CC20'!$A$2:$E$155,3,FALSE)),0,VLOOKUP($A166,'M1NM ELEM SEC CC20'!$A$2:$E$155,3,FALSE))</f>
        <v>711</v>
      </c>
      <c r="R167" s="17"/>
      <c r="S167" s="17">
        <f>IF(ISNA(VLOOKUP($A166,'Elem Second Child Count 20'!$A$2:$E$156,3,FALSE)),0,VLOOKUP($A166,'Elem Second Child Count 20'!$A$2:$E$156,3,FALSE))</f>
        <v>134</v>
      </c>
      <c r="T167" s="27">
        <f>SUM(S167/S166)</f>
        <v>0.62037037037037035</v>
      </c>
      <c r="U167" s="26">
        <f>SUM(S167*R166)</f>
        <v>1314000.2545743147</v>
      </c>
      <c r="V167" s="26">
        <f>SUM(T167*V166)</f>
        <v>8431501.6335185189</v>
      </c>
      <c r="W167" s="17" t="str">
        <f>IF(V167&gt;U167,"MET","NOT MET")</f>
        <v>MET</v>
      </c>
    </row>
    <row r="168" spans="1:24" x14ac:dyDescent="0.25">
      <c r="A168" s="23" t="s">
        <v>165</v>
      </c>
      <c r="B168" s="24"/>
      <c r="C168" s="25"/>
      <c r="D168" s="25"/>
      <c r="E168" s="25"/>
      <c r="F168" s="25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32">
        <f>IF(ISNA(VLOOKUP($A166,'M1NM ELEM SEC CC20'!$A$2:$E$155,4,FALSE)),0,VLOOKUP($A166,'M1NM ELEM SEC CC20'!$A$2:$E$155,4,FALSE))</f>
        <v>675</v>
      </c>
      <c r="R168" s="17"/>
      <c r="S168" s="17">
        <f>IF(ISNA(VLOOKUP($A166,'Elem Second Child Count 20'!$A$2:$E$156,4,FALSE)),0,VLOOKUP($A166,'Elem Second Child Count 20'!$A$2:$E$156,4,FALSE))</f>
        <v>82</v>
      </c>
      <c r="T168" s="27">
        <f>SUM(S168/S166)</f>
        <v>0.37962962962962965</v>
      </c>
      <c r="U168" s="26">
        <f>SUM(R166*S168)</f>
        <v>804089.70802308805</v>
      </c>
      <c r="V168" s="26">
        <f>SUM(T168*V166)</f>
        <v>5159575.6264814818</v>
      </c>
      <c r="W168" s="17" t="str">
        <f>IF(V168&gt;U168,"MET", "NOT MET")</f>
        <v>MET</v>
      </c>
    </row>
    <row r="169" spans="1:24" x14ac:dyDescent="0.25">
      <c r="A169" s="23">
        <v>2900</v>
      </c>
      <c r="B169" s="24" t="s">
        <v>56</v>
      </c>
      <c r="C169" s="28">
        <f>IF(ISNA(VLOOKUP($A169,'Part 1'!$A$7:$B$153,2,FALSE)),0,VLOOKUP($A169,'Part 1'!$A$7:$B$153,2,FALSE))</f>
        <v>30346142.079999998</v>
      </c>
      <c r="D169" s="28">
        <f>IF(ISNA(VLOOKUP($A169,'Part 1'!$D$7:$E$153,2,FALSE)),0,VLOOKUP($A169,'Part 1'!$D$7:$E$153,2,FALSE))</f>
        <v>780163.93</v>
      </c>
      <c r="E169" s="28">
        <f>IF(ISNA(VLOOKUP($A169,'Part 1'!$G$7:$H$150,2,FALSE)),0,VLOOKUP($A169,'Part 1'!$G$7:$H$150,2,FALSE))</f>
        <v>0</v>
      </c>
      <c r="F169" s="25">
        <f>+C169-D169-E169</f>
        <v>29565978.149999999</v>
      </c>
      <c r="G169" s="26">
        <f>+'part 2 totals'!C65-'part 2 totals'!D65</f>
        <v>3073080.34</v>
      </c>
      <c r="H169" s="26">
        <f>+'part 2 totals'!E65-'part 2 totals'!F65</f>
        <v>814322.84000000008</v>
      </c>
      <c r="I169" s="26">
        <f>+'part 2 totals'!G65-'part 2 totals'!H65</f>
        <v>65.16</v>
      </c>
      <c r="J169" s="26">
        <f>+'part 2 totals'!I65-'part 2 totals'!J65</f>
        <v>850700.48</v>
      </c>
      <c r="K169" s="26">
        <f>+'part 2 totals'!K65-'part 2 totals'!L65</f>
        <v>52129.47</v>
      </c>
      <c r="L169" s="26">
        <f>+'part 2 totals'!M65-'part 2 totals'!N65</f>
        <v>0</v>
      </c>
      <c r="M169" s="26">
        <f>+'part 2 totals'!O65-'part 2 totals'!P65</f>
        <v>3690</v>
      </c>
      <c r="N169" s="26">
        <f>+'part 2 totals'!Q65-'part 2 totals'!R65+'part 2 totals'!S65-'part 2 totals'!T65</f>
        <v>17381.66</v>
      </c>
      <c r="O169" s="26">
        <f>SUM(G169:N169)</f>
        <v>4811369.95</v>
      </c>
      <c r="P169" s="26">
        <f>+F169-O169</f>
        <v>24754608.199999999</v>
      </c>
      <c r="Q169" s="32">
        <f>IF(ISNA(VLOOKUP($A169,'M1NM ELEM SEC CC20'!$A$2:$E$155,5,FALSE)),0,VLOOKUP($A169,'M1NM ELEM SEC CC20'!$A$2:$E$155,5,FALSE))</f>
        <v>3371</v>
      </c>
      <c r="R169" s="26">
        <f>SUM(P169/Q169)</f>
        <v>7343.4020172055771</v>
      </c>
      <c r="S169" s="17">
        <f>IF(ISNA(VLOOKUP($A169,'Elem Second Child Count 20'!$A$2:$E$156,5,FALSE)),0,VLOOKUP($A169,'Elem Second Child Count 20'!$A$2:$E$156,5,FALSE))</f>
        <v>612</v>
      </c>
      <c r="T169" s="17"/>
      <c r="U169" s="26">
        <f>SUM(R169*S169)</f>
        <v>4494162.0345298136</v>
      </c>
      <c r="V169" s="26">
        <f>SUM(M169+N169+P169)</f>
        <v>24775679.859999999</v>
      </c>
      <c r="W169" s="17"/>
    </row>
    <row r="170" spans="1:24" x14ac:dyDescent="0.25">
      <c r="A170" s="23" t="s">
        <v>164</v>
      </c>
      <c r="B170" s="24"/>
      <c r="C170" s="25"/>
      <c r="D170" s="25"/>
      <c r="E170" s="25"/>
      <c r="F170" s="25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32">
        <f>IF(ISNA(VLOOKUP($A169,'M1NM ELEM SEC CC20'!$A$2:$E$155,3,FALSE)),0,VLOOKUP($A169,'M1NM ELEM SEC CC20'!$A$2:$E$155,3,FALSE))</f>
        <v>1821</v>
      </c>
      <c r="R170" s="17"/>
      <c r="S170" s="17">
        <f>IF(ISNA(VLOOKUP($A169,'Elem Second Child Count 20'!$A$2:$E$156,3,FALSE)),0,VLOOKUP($A169,'Elem Second Child Count 20'!$A$2:$E$156,3,FALSE))</f>
        <v>349</v>
      </c>
      <c r="T170" s="27">
        <f>SUM(S170/S169)</f>
        <v>0.5702614379084967</v>
      </c>
      <c r="U170" s="26">
        <f>SUM(S170*R169)</f>
        <v>2562847.3040047465</v>
      </c>
      <c r="V170" s="26">
        <f>SUM(T170*V169)</f>
        <v>14128614.822124181</v>
      </c>
      <c r="W170" s="17" t="str">
        <f>IF(V170&gt;U170,"MET","NOT MET")</f>
        <v>MET</v>
      </c>
    </row>
    <row r="171" spans="1:24" x14ac:dyDescent="0.25">
      <c r="A171" s="23" t="s">
        <v>165</v>
      </c>
      <c r="B171" s="24"/>
      <c r="C171" s="25"/>
      <c r="D171" s="25"/>
      <c r="E171" s="25"/>
      <c r="F171" s="25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32">
        <f>IF(ISNA(VLOOKUP($A169,'M1NM ELEM SEC CC20'!$A$2:$E$155,4,FALSE)),0,VLOOKUP($A169,'M1NM ELEM SEC CC20'!$A$2:$E$155,4,FALSE))</f>
        <v>1550</v>
      </c>
      <c r="R171" s="17"/>
      <c r="S171" s="17">
        <f>IF(ISNA(VLOOKUP($A169,'Elem Second Child Count 20'!$A$2:$E$156,4,FALSE)),0,VLOOKUP($A169,'Elem Second Child Count 20'!$A$2:$E$156,4,FALSE))</f>
        <v>263</v>
      </c>
      <c r="T171" s="27">
        <f>SUM(S171/S169)</f>
        <v>0.4297385620915033</v>
      </c>
      <c r="U171" s="26">
        <f>SUM(R169*S171)</f>
        <v>1931314.7305250668</v>
      </c>
      <c r="V171" s="26">
        <f>SUM(T171*V169)</f>
        <v>10647065.037875818</v>
      </c>
      <c r="W171" s="17" t="str">
        <f>IF(V171&gt;U171,"MET", "NOT MET")</f>
        <v>MET</v>
      </c>
    </row>
    <row r="172" spans="1:24" x14ac:dyDescent="0.25">
      <c r="A172" s="23">
        <v>3000</v>
      </c>
      <c r="B172" s="24" t="s">
        <v>57</v>
      </c>
      <c r="C172" s="28">
        <f>IF(ISNA(VLOOKUP($A172,'Part 1'!$A$7:$B$153,2,FALSE)),0,VLOOKUP($A172,'Part 1'!$A$7:$B$153,2,FALSE))</f>
        <v>86427762.769999996</v>
      </c>
      <c r="D172" s="28">
        <f>IF(ISNA(VLOOKUP($A172,'Part 1'!$D$7:$E$153,2,FALSE)),0,VLOOKUP($A172,'Part 1'!$D$7:$E$153,2,FALSE))</f>
        <v>4207511.5199999996</v>
      </c>
      <c r="E172" s="28">
        <f>IF(ISNA(VLOOKUP($A172,'Part 1'!$G$7:$H$150,2,FALSE)),0,VLOOKUP($A172,'Part 1'!$G$7:$H$150,2,FALSE))</f>
        <v>0</v>
      </c>
      <c r="F172" s="25">
        <f>+C172-D172-E172</f>
        <v>82220251.25</v>
      </c>
      <c r="G172" s="26">
        <f>+'part 2 totals'!C66-'part 2 totals'!D66</f>
        <v>6142110.3600000003</v>
      </c>
      <c r="H172" s="26">
        <f>+'part 2 totals'!E66-'part 2 totals'!F66</f>
        <v>1458178.0499999998</v>
      </c>
      <c r="I172" s="26">
        <f>+'part 2 totals'!G66-'part 2 totals'!H66</f>
        <v>0</v>
      </c>
      <c r="J172" s="26">
        <f>+'part 2 totals'!I66-'part 2 totals'!J66</f>
        <v>1799236.42</v>
      </c>
      <c r="K172" s="26">
        <f>+'part 2 totals'!K66-'part 2 totals'!L66</f>
        <v>59927.02</v>
      </c>
      <c r="L172" s="26">
        <f>+'part 2 totals'!M66-'part 2 totals'!N66</f>
        <v>41336.720000000001</v>
      </c>
      <c r="M172" s="26">
        <f>+'part 2 totals'!O66-'part 2 totals'!P66</f>
        <v>0</v>
      </c>
      <c r="N172" s="26">
        <f>+'part 2 totals'!Q66-'part 2 totals'!R66+'part 2 totals'!S66-'part 2 totals'!T66</f>
        <v>0</v>
      </c>
      <c r="O172" s="26">
        <f>SUM(G172:N172)</f>
        <v>9500788.5700000003</v>
      </c>
      <c r="P172" s="26">
        <f>+F172-O172</f>
        <v>72719462.680000007</v>
      </c>
      <c r="Q172" s="32">
        <f>IF(ISNA(VLOOKUP($A172,'M1NM ELEM SEC CC20'!$A$2:$E$155,5,FALSE)),0,VLOOKUP($A172,'M1NM ELEM SEC CC20'!$A$2:$E$155,5,FALSE))</f>
        <v>8725</v>
      </c>
      <c r="R172" s="26">
        <f>SUM(P172/Q172)</f>
        <v>8334.6089031518641</v>
      </c>
      <c r="S172" s="17">
        <f>IF(ISNA(VLOOKUP($A172,'Elem Second Child Count 20'!$A$2:$E$156,5,FALSE)),0,VLOOKUP($A172,'Elem Second Child Count 20'!$A$2:$E$156,5,FALSE))</f>
        <v>1127</v>
      </c>
      <c r="T172" s="17"/>
      <c r="U172" s="26">
        <f>SUM(R172*S172)</f>
        <v>9393104.2338521499</v>
      </c>
      <c r="V172" s="26">
        <f>SUM(M172+N172+P172)</f>
        <v>72719462.680000007</v>
      </c>
      <c r="W172" s="17"/>
    </row>
    <row r="173" spans="1:24" x14ac:dyDescent="0.25">
      <c r="A173" s="23" t="s">
        <v>164</v>
      </c>
      <c r="B173" s="24"/>
      <c r="C173" s="25"/>
      <c r="D173" s="25"/>
      <c r="E173" s="25"/>
      <c r="F173" s="25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32">
        <f>IF(ISNA(VLOOKUP($A172,'M1NM ELEM SEC CC20'!$A$2:$E$155,3,FALSE)),0,VLOOKUP($A172,'M1NM ELEM SEC CC20'!$A$2:$E$155,3,FALSE))</f>
        <v>4506</v>
      </c>
      <c r="R173" s="17"/>
      <c r="S173" s="17">
        <f>IF(ISNA(VLOOKUP($A172,'Elem Second Child Count 20'!$A$2:$E$156,3,FALSE)),0,VLOOKUP($A172,'Elem Second Child Count 20'!$A$2:$E$156,3,FALSE))</f>
        <v>642</v>
      </c>
      <c r="T173" s="27">
        <f>SUM(S173/S172)</f>
        <v>0.56965394853593609</v>
      </c>
      <c r="U173" s="26">
        <f>SUM(S173*R172)</f>
        <v>5350818.9158234969</v>
      </c>
      <c r="V173" s="26">
        <f>SUM(T173*V172)</f>
        <v>41424929.051073648</v>
      </c>
      <c r="W173" s="17" t="str">
        <f>IF(V173&gt;U173,"MET","NOT MET")</f>
        <v>MET</v>
      </c>
    </row>
    <row r="174" spans="1:24" x14ac:dyDescent="0.25">
      <c r="A174" s="23" t="s">
        <v>165</v>
      </c>
      <c r="B174" s="24"/>
      <c r="C174" s="25"/>
      <c r="D174" s="25"/>
      <c r="E174" s="25"/>
      <c r="F174" s="25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32">
        <f>IF(ISNA(VLOOKUP($A172,'M1NM ELEM SEC CC20'!$A$2:$E$155,4,FALSE)),0,VLOOKUP($A172,'M1NM ELEM SEC CC20'!$A$2:$E$155,4,FALSE))</f>
        <v>4219</v>
      </c>
      <c r="R174" s="17"/>
      <c r="S174" s="17">
        <f>IF(ISNA(VLOOKUP($A172,'Elem Second Child Count 20'!$A$2:$E$156,4,FALSE)),0,VLOOKUP($A172,'Elem Second Child Count 20'!$A$2:$E$156,4,FALSE))</f>
        <v>485</v>
      </c>
      <c r="T174" s="27">
        <f>SUM(S174/S172)</f>
        <v>0.43034605146406391</v>
      </c>
      <c r="U174" s="26">
        <f>SUM(R172*S174)</f>
        <v>4042285.318028654</v>
      </c>
      <c r="V174" s="26">
        <f>SUM(T174*V172)</f>
        <v>31294533.628926359</v>
      </c>
      <c r="W174" s="17" t="str">
        <f>IF(V174&gt;U174,"MET", "NOT MET")</f>
        <v>MET</v>
      </c>
    </row>
    <row r="175" spans="1:24" x14ac:dyDescent="0.25">
      <c r="A175" s="23">
        <v>3020</v>
      </c>
      <c r="B175" s="24" t="s">
        <v>58</v>
      </c>
      <c r="C175" s="28">
        <f>IF(ISNA(VLOOKUP($A175,'Part 1'!$A$7:$B$153,2,FALSE)),0,VLOOKUP($A175,'Part 1'!$A$7:$B$153,2,FALSE))</f>
        <v>28018894.949999999</v>
      </c>
      <c r="D175" s="28">
        <f>IF(ISNA(VLOOKUP($A175,'Part 1'!$D$7:$E$153,2,FALSE)),0,VLOOKUP($A175,'Part 1'!$D$7:$E$153,2,FALSE))</f>
        <v>1360422.52</v>
      </c>
      <c r="E175" s="28">
        <f>IF(ISNA(VLOOKUP($A175,'Part 1'!$G$7:$H$150,2,FALSE)),0,VLOOKUP($A175,'Part 1'!$G$7:$H$150,2,FALSE))</f>
        <v>0</v>
      </c>
      <c r="F175" s="25">
        <f>+C175-D175-E175</f>
        <v>26658472.43</v>
      </c>
      <c r="G175" s="26">
        <f>+'part 2 totals'!C67-'part 2 totals'!D67</f>
        <v>1331138.92</v>
      </c>
      <c r="H175" s="26">
        <f>+'part 2 totals'!E67-'part 2 totals'!F67</f>
        <v>1035400.1699999999</v>
      </c>
      <c r="I175" s="26">
        <f>+'part 2 totals'!G67-'part 2 totals'!H67</f>
        <v>0</v>
      </c>
      <c r="J175" s="26">
        <f>+'part 2 totals'!I67-'part 2 totals'!J67</f>
        <v>701576.75</v>
      </c>
      <c r="K175" s="26">
        <f>+'part 2 totals'!K67-'part 2 totals'!L67</f>
        <v>40578.5</v>
      </c>
      <c r="L175" s="26">
        <f>+'part 2 totals'!M67-'part 2 totals'!N67</f>
        <v>763559.35</v>
      </c>
      <c r="M175" s="26">
        <f>+'part 2 totals'!O67-'part 2 totals'!P67</f>
        <v>0</v>
      </c>
      <c r="N175" s="26">
        <f>+'part 2 totals'!Q67-'part 2 totals'!R67+'part 2 totals'!S67-'part 2 totals'!T67</f>
        <v>2511.81</v>
      </c>
      <c r="O175" s="26">
        <f>SUM(G175:N175)</f>
        <v>3874765.5</v>
      </c>
      <c r="P175" s="26">
        <f>+F175-O175</f>
        <v>22783706.93</v>
      </c>
      <c r="Q175" s="32">
        <f>IF(ISNA(VLOOKUP($A175,'M1NM ELEM SEC CC20'!$A$2:$E$155,5,FALSE)),0,VLOOKUP($A175,'M1NM ELEM SEC CC20'!$A$2:$E$155,5,FALSE))</f>
        <v>1497</v>
      </c>
      <c r="R175" s="26">
        <f>SUM(P175/Q175)</f>
        <v>15219.57710754843</v>
      </c>
      <c r="S175" s="17">
        <f>IF(ISNA(VLOOKUP($A175,'Elem Second Child Count 20'!$A$2:$E$156,5,FALSE)),0,VLOOKUP($A175,'Elem Second Child Count 20'!$A$2:$E$156,5,FALSE))</f>
        <v>236</v>
      </c>
      <c r="T175" s="17"/>
      <c r="U175" s="26">
        <f>SUM(R175*S175)</f>
        <v>3591820.1973814294</v>
      </c>
      <c r="V175" s="26">
        <f>SUM(M175+N175+P175)</f>
        <v>22786218.739999998</v>
      </c>
      <c r="W175" s="17"/>
    </row>
    <row r="176" spans="1:24" x14ac:dyDescent="0.25">
      <c r="A176" s="23" t="s">
        <v>164</v>
      </c>
      <c r="B176" s="24"/>
      <c r="C176" s="25"/>
      <c r="D176" s="25"/>
      <c r="E176" s="25"/>
      <c r="F176" s="25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32">
        <f>IF(ISNA(VLOOKUP($A175,'M1NM ELEM SEC CC20'!$A$2:$E$155,3,FALSE)),0,VLOOKUP($A175,'M1NM ELEM SEC CC20'!$A$2:$E$155,3,FALSE))</f>
        <v>744</v>
      </c>
      <c r="R176" s="17"/>
      <c r="S176" s="17">
        <f>IF(ISNA(VLOOKUP($A175,'Elem Second Child Count 20'!$A$2:$E$156,3,FALSE)),0,VLOOKUP($A175,'Elem Second Child Count 20'!$A$2:$E$156,3,FALSE))</f>
        <v>133</v>
      </c>
      <c r="T176" s="27">
        <f>SUM(S176/S175)</f>
        <v>0.56355932203389836</v>
      </c>
      <c r="U176" s="26">
        <f>SUM(S176*R175)</f>
        <v>2024203.7553039412</v>
      </c>
      <c r="V176" s="26">
        <f>SUM(T176*V175)</f>
        <v>12841385.984830508</v>
      </c>
      <c r="W176" s="17" t="str">
        <f>IF(V176&gt;U176,"MET","NOT MET")</f>
        <v>MET</v>
      </c>
    </row>
    <row r="177" spans="1:23" x14ac:dyDescent="0.25">
      <c r="A177" s="23" t="s">
        <v>165</v>
      </c>
      <c r="B177" s="24"/>
      <c r="C177" s="25"/>
      <c r="D177" s="25"/>
      <c r="E177" s="25"/>
      <c r="F177" s="25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32">
        <f>IF(ISNA(VLOOKUP($A175,'M1NM ELEM SEC CC20'!$A$2:$E$155,4,FALSE)),0,VLOOKUP($A175,'M1NM ELEM SEC CC20'!$A$2:$E$155,4,FALSE))</f>
        <v>753</v>
      </c>
      <c r="R177" s="17"/>
      <c r="S177" s="17">
        <f>IF(ISNA(VLOOKUP($A175,'Elem Second Child Count 20'!$A$2:$E$156,4,FALSE)),0,VLOOKUP($A175,'Elem Second Child Count 20'!$A$2:$E$156,4,FALSE))</f>
        <v>103</v>
      </c>
      <c r="T177" s="27">
        <f>SUM(S177/S175)</f>
        <v>0.4364406779661017</v>
      </c>
      <c r="U177" s="26">
        <f>SUM(R175*S177)</f>
        <v>1567616.4420774882</v>
      </c>
      <c r="V177" s="26">
        <f>SUM(T177*V175)</f>
        <v>9944832.7551694904</v>
      </c>
      <c r="W177" s="17" t="str">
        <f>IF(V177&gt;U177,"MET", "NOT MET")</f>
        <v>MET</v>
      </c>
    </row>
    <row r="178" spans="1:23" x14ac:dyDescent="0.25">
      <c r="A178" s="23">
        <v>3021</v>
      </c>
      <c r="B178" s="24" t="s">
        <v>59</v>
      </c>
      <c r="C178" s="28">
        <f>IF(ISNA(VLOOKUP($A178,'Part 1'!$A$7:$B$153,2,FALSE)),0,VLOOKUP($A178,'Part 1'!$A$7:$B$153,2,FALSE))</f>
        <v>54200775.109999999</v>
      </c>
      <c r="D178" s="28">
        <f>IF(ISNA(VLOOKUP($A178,'Part 1'!$D$7:$E$153,2,FALSE)),0,VLOOKUP($A178,'Part 1'!$D$7:$E$153,2,FALSE))</f>
        <v>2068769.35</v>
      </c>
      <c r="E178" s="28">
        <f>IF(ISNA(VLOOKUP($A178,'Part 1'!$G$7:$H$150,2,FALSE)),0,VLOOKUP($A178,'Part 1'!$G$7:$H$150,2,FALSE))</f>
        <v>0</v>
      </c>
      <c r="F178" s="25">
        <f>+C178-D178-E178</f>
        <v>52132005.759999998</v>
      </c>
      <c r="G178" s="26">
        <f>+'part 2 totals'!C68-'part 2 totals'!D68</f>
        <v>5322208.34</v>
      </c>
      <c r="H178" s="26">
        <f>+'part 2 totals'!E68-'part 2 totals'!F68</f>
        <v>861174.37000000011</v>
      </c>
      <c r="I178" s="26">
        <f>+'part 2 totals'!G68-'part 2 totals'!H68</f>
        <v>11345.05</v>
      </c>
      <c r="J178" s="26">
        <f>+'part 2 totals'!I68-'part 2 totals'!J68</f>
        <v>1242149.43</v>
      </c>
      <c r="K178" s="26">
        <f>+'part 2 totals'!K68-'part 2 totals'!L68</f>
        <v>43729.95</v>
      </c>
      <c r="L178" s="26">
        <f>+'part 2 totals'!M68-'part 2 totals'!N68</f>
        <v>0</v>
      </c>
      <c r="M178" s="26">
        <f>+'part 2 totals'!O68-'part 2 totals'!P68</f>
        <v>0</v>
      </c>
      <c r="N178" s="26">
        <f>+'part 2 totals'!Q68-'part 2 totals'!R68+'part 2 totals'!S68-'part 2 totals'!T68</f>
        <v>72421.97</v>
      </c>
      <c r="O178" s="26">
        <f>SUM(G178:N178)</f>
        <v>7553029.1099999994</v>
      </c>
      <c r="P178" s="26">
        <f>+F178-O178</f>
        <v>44578976.649999999</v>
      </c>
      <c r="Q178" s="32">
        <f>IF(ISNA(VLOOKUP($A178,'M1NM ELEM SEC CC20'!$A$2:$E$155,5,FALSE)),0,VLOOKUP($A178,'M1NM ELEM SEC CC20'!$A$2:$E$155,5,FALSE))</f>
        <v>5715</v>
      </c>
      <c r="R178" s="26">
        <f>SUM(P178/Q178)</f>
        <v>7800.3458705161856</v>
      </c>
      <c r="S178" s="17">
        <f>IF(ISNA(VLOOKUP($A178,'Elem Second Child Count 20'!$A$2:$E$156,5,FALSE)),0,VLOOKUP($A178,'Elem Second Child Count 20'!$A$2:$E$156,5,FALSE))</f>
        <v>879</v>
      </c>
      <c r="T178" s="17"/>
      <c r="U178" s="26">
        <f>SUM(R178*S178)</f>
        <v>6856504.0201837271</v>
      </c>
      <c r="V178" s="26">
        <f>SUM(M178+N178+P178)</f>
        <v>44651398.619999997</v>
      </c>
      <c r="W178" s="17"/>
    </row>
    <row r="179" spans="1:23" x14ac:dyDescent="0.25">
      <c r="A179" s="23" t="s">
        <v>164</v>
      </c>
      <c r="B179" s="24"/>
      <c r="C179" s="25"/>
      <c r="D179" s="25"/>
      <c r="E179" s="25"/>
      <c r="F179" s="25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32">
        <f>IF(ISNA(VLOOKUP($A178,'M1NM ELEM SEC CC20'!$A$2:$E$155,3,FALSE)),0,VLOOKUP($A178,'M1NM ELEM SEC CC20'!$A$2:$E$155,3,FALSE))</f>
        <v>2917</v>
      </c>
      <c r="R179" s="17"/>
      <c r="S179" s="17">
        <f>IF(ISNA(VLOOKUP($A178,'Elem Second Child Count 20'!$A$2:$E$156,3,FALSE)),0,VLOOKUP($A178,'Elem Second Child Count 20'!$A$2:$E$156,3,FALSE))</f>
        <v>539</v>
      </c>
      <c r="T179" s="27">
        <f>SUM(S179/S178)</f>
        <v>0.61319681456200226</v>
      </c>
      <c r="U179" s="26">
        <f>SUM(S179*R178)</f>
        <v>4204386.4242082238</v>
      </c>
      <c r="V179" s="26">
        <f>SUM(T179*V178)</f>
        <v>27380095.399522182</v>
      </c>
      <c r="W179" s="17" t="str">
        <f>IF(V179&gt;U179,"MET","NOT MET")</f>
        <v>MET</v>
      </c>
    </row>
    <row r="180" spans="1:23" x14ac:dyDescent="0.25">
      <c r="A180" s="23" t="s">
        <v>165</v>
      </c>
      <c r="B180" s="24"/>
      <c r="C180" s="25"/>
      <c r="D180" s="25"/>
      <c r="E180" s="25"/>
      <c r="F180" s="25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32">
        <f>IF(ISNA(VLOOKUP($A178,'M1NM ELEM SEC CC20'!$A$2:$E$155,4,FALSE)),0,VLOOKUP($A178,'M1NM ELEM SEC CC20'!$A$2:$E$155,4,FALSE))</f>
        <v>2798</v>
      </c>
      <c r="R180" s="17"/>
      <c r="S180" s="17">
        <f>IF(ISNA(VLOOKUP($A178,'Elem Second Child Count 20'!$A$2:$E$156,4,FALSE)),0,VLOOKUP($A178,'Elem Second Child Count 20'!$A$2:$E$156,4,FALSE))</f>
        <v>340</v>
      </c>
      <c r="T180" s="27">
        <f>SUM(S180/S178)</f>
        <v>0.38680318543799774</v>
      </c>
      <c r="U180" s="26">
        <f>SUM(R178*S180)</f>
        <v>2652117.5959755033</v>
      </c>
      <c r="V180" s="26">
        <f>SUM(T180*V178)</f>
        <v>17271303.220477816</v>
      </c>
      <c r="W180" s="17" t="str">
        <f>IF(V180&gt;U180,"MET", "NOT MET")</f>
        <v>MET</v>
      </c>
    </row>
    <row r="181" spans="1:23" x14ac:dyDescent="0.25">
      <c r="A181" s="23">
        <v>3022</v>
      </c>
      <c r="B181" s="24" t="s">
        <v>60</v>
      </c>
      <c r="C181" s="28">
        <f>IF(ISNA(VLOOKUP($A181,'Part 1'!$A$7:$B$153,2,FALSE)),0,VLOOKUP($A181,'Part 1'!$A$7:$B$153,2,FALSE))</f>
        <v>91744030.019999996</v>
      </c>
      <c r="D181" s="28">
        <f>IF(ISNA(VLOOKUP($A181,'Part 1'!$D$7:$E$153,2,FALSE)),0,VLOOKUP($A181,'Part 1'!$D$7:$E$153,2,FALSE))</f>
        <v>2036515.26</v>
      </c>
      <c r="E181" s="28">
        <f>IF(ISNA(VLOOKUP($A181,'Part 1'!$G$7:$H$150,2,FALSE)),0,VLOOKUP($A181,'Part 1'!$G$7:$H$150,2,FALSE))</f>
        <v>0</v>
      </c>
      <c r="F181" s="25">
        <f>+C181-D181-E181</f>
        <v>89707514.75999999</v>
      </c>
      <c r="G181" s="26">
        <f>+'part 2 totals'!C69-'part 2 totals'!D69</f>
        <v>8257283.9900000002</v>
      </c>
      <c r="H181" s="26">
        <f>+'part 2 totals'!E69-'part 2 totals'!F69</f>
        <v>2850430.1799999997</v>
      </c>
      <c r="I181" s="26">
        <f>+'part 2 totals'!G69-'part 2 totals'!H69</f>
        <v>18781.13</v>
      </c>
      <c r="J181" s="26">
        <f>+'part 2 totals'!I69-'part 2 totals'!J69</f>
        <v>1738853.48</v>
      </c>
      <c r="K181" s="26">
        <f>+'part 2 totals'!K69-'part 2 totals'!L69</f>
        <v>63050.739999999991</v>
      </c>
      <c r="L181" s="26">
        <f>+'part 2 totals'!M69-'part 2 totals'!N69</f>
        <v>1097157.42</v>
      </c>
      <c r="M181" s="26">
        <f>+'part 2 totals'!O69-'part 2 totals'!P69</f>
        <v>0</v>
      </c>
      <c r="N181" s="26">
        <f>+'part 2 totals'!Q69-'part 2 totals'!R69+'part 2 totals'!S69-'part 2 totals'!T69</f>
        <v>90132.479999999996</v>
      </c>
      <c r="O181" s="26">
        <f>SUM(G181:N181)</f>
        <v>14115689.420000002</v>
      </c>
      <c r="P181" s="26">
        <f>+F181-O181</f>
        <v>75591825.339999989</v>
      </c>
      <c r="Q181" s="32">
        <f>IF(ISNA(VLOOKUP($A181,'M1NM ELEM SEC CC20'!$A$2:$E$155,5,FALSE)),0,VLOOKUP($A181,'M1NM ELEM SEC CC20'!$A$2:$E$155,5,FALSE))</f>
        <v>6402</v>
      </c>
      <c r="R181" s="26">
        <f>SUM(P181/Q181)</f>
        <v>11807.532855357698</v>
      </c>
      <c r="S181" s="17">
        <f>IF(ISNA(VLOOKUP($A181,'Elem Second Child Count 20'!$A$2:$E$156,5,FALSE)),0,VLOOKUP($A181,'Elem Second Child Count 20'!$A$2:$E$156,5,FALSE))</f>
        <v>844</v>
      </c>
      <c r="T181" s="17"/>
      <c r="U181" s="26">
        <f>SUM(R181*S181)</f>
        <v>9965557.7299218979</v>
      </c>
      <c r="V181" s="26">
        <f>SUM(M181+N181+P181)</f>
        <v>75681957.819999993</v>
      </c>
      <c r="W181" s="17"/>
    </row>
    <row r="182" spans="1:23" x14ac:dyDescent="0.25">
      <c r="A182" s="23" t="s">
        <v>164</v>
      </c>
      <c r="B182" s="24"/>
      <c r="C182" s="25"/>
      <c r="D182" s="25"/>
      <c r="E182" s="25"/>
      <c r="F182" s="25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32">
        <f>IF(ISNA(VLOOKUP($A181,'M1NM ELEM SEC CC20'!$A$2:$E$155,3,FALSE)),0,VLOOKUP($A181,'M1NM ELEM SEC CC20'!$A$2:$E$155,3,FALSE))</f>
        <v>3309</v>
      </c>
      <c r="R182" s="17"/>
      <c r="S182" s="17">
        <f>IF(ISNA(VLOOKUP($A181,'Elem Second Child Count 20'!$A$2:$E$156,3,FALSE)),0,VLOOKUP($A181,'Elem Second Child Count 20'!$A$2:$E$156,3,FALSE))</f>
        <v>508</v>
      </c>
      <c r="T182" s="27">
        <f>SUM(S182/S181)</f>
        <v>0.6018957345971564</v>
      </c>
      <c r="U182" s="26">
        <f>SUM(S182*R181)</f>
        <v>5998226.6905217106</v>
      </c>
      <c r="V182" s="26">
        <f>SUM(T182*V181)</f>
        <v>45552647.597819902</v>
      </c>
      <c r="W182" s="17" t="str">
        <f>IF(V182&gt;U182,"MET","NOT MET")</f>
        <v>MET</v>
      </c>
    </row>
    <row r="183" spans="1:23" x14ac:dyDescent="0.25">
      <c r="A183" s="23" t="s">
        <v>165</v>
      </c>
      <c r="B183" s="24"/>
      <c r="C183" s="25"/>
      <c r="D183" s="25"/>
      <c r="E183" s="25"/>
      <c r="F183" s="25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32">
        <f>IF(ISNA(VLOOKUP($A181,'M1NM ELEM SEC CC20'!$A$2:$E$155,4,FALSE)),0,VLOOKUP($A181,'M1NM ELEM SEC CC20'!$A$2:$E$155,4,FALSE))</f>
        <v>3093</v>
      </c>
      <c r="R183" s="17"/>
      <c r="S183" s="17">
        <f>IF(ISNA(VLOOKUP($A181,'Elem Second Child Count 20'!$A$2:$E$156,4,FALSE)),0,VLOOKUP($A181,'Elem Second Child Count 20'!$A$2:$E$156,4,FALSE))</f>
        <v>336</v>
      </c>
      <c r="T183" s="27">
        <f>SUM(S183/S181)</f>
        <v>0.3981042654028436</v>
      </c>
      <c r="U183" s="26">
        <f>SUM(R181*S183)</f>
        <v>3967331.0394001864</v>
      </c>
      <c r="V183" s="26">
        <f>SUM(T183*V181)</f>
        <v>30129310.222180091</v>
      </c>
      <c r="W183" s="17" t="str">
        <f>IF(V183&gt;U183,"MET", "NOT MET")</f>
        <v>MET</v>
      </c>
    </row>
    <row r="184" spans="1:23" x14ac:dyDescent="0.25">
      <c r="A184" s="23">
        <v>3111</v>
      </c>
      <c r="B184" s="24" t="s">
        <v>61</v>
      </c>
      <c r="C184" s="28">
        <f>IF(ISNA(VLOOKUP($A184,'Part 1'!$A$7:$B$153,2,FALSE)),0,VLOOKUP($A184,'Part 1'!$A$7:$B$153,2,FALSE))</f>
        <v>11025745.41</v>
      </c>
      <c r="D184" s="28">
        <f>IF(ISNA(VLOOKUP($A184,'Part 1'!$D$7:$E$153,2,FALSE)),0,VLOOKUP($A184,'Part 1'!$D$7:$E$153,2,FALSE))</f>
        <v>160573.94</v>
      </c>
      <c r="E184" s="28">
        <f>IF(ISNA(VLOOKUP($A184,'Part 1'!$G$7:$H$150,2,FALSE)),0,VLOOKUP($A184,'Part 1'!$G$7:$H$150,2,FALSE))</f>
        <v>0</v>
      </c>
      <c r="F184" s="25">
        <f>+C184-D184-E184</f>
        <v>10865171.470000001</v>
      </c>
      <c r="G184" s="26">
        <f>+'part 2 totals'!C70-'part 2 totals'!D70</f>
        <v>756591.48</v>
      </c>
      <c r="H184" s="26">
        <f>+'part 2 totals'!E70-'part 2 totals'!F70</f>
        <v>330834.7</v>
      </c>
      <c r="I184" s="26">
        <f>+'part 2 totals'!G70-'part 2 totals'!H70</f>
        <v>0</v>
      </c>
      <c r="J184" s="26">
        <f>+'part 2 totals'!I70-'part 2 totals'!J70</f>
        <v>220381.36</v>
      </c>
      <c r="K184" s="26">
        <f>+'part 2 totals'!K70-'part 2 totals'!L70</f>
        <v>2366.54</v>
      </c>
      <c r="L184" s="26">
        <f>+'part 2 totals'!M70-'part 2 totals'!N70</f>
        <v>0</v>
      </c>
      <c r="M184" s="26">
        <f>+'part 2 totals'!O70-'part 2 totals'!P70</f>
        <v>0</v>
      </c>
      <c r="N184" s="26">
        <f>+'part 2 totals'!Q70-'part 2 totals'!R70+'part 2 totals'!S70-'part 2 totals'!T70</f>
        <v>773.66</v>
      </c>
      <c r="O184" s="26">
        <f>SUM(G184:N184)</f>
        <v>1310947.74</v>
      </c>
      <c r="P184" s="26">
        <f>+F184-O184</f>
        <v>9554223.7300000004</v>
      </c>
      <c r="Q184" s="32">
        <f>IF(ISNA(VLOOKUP($A184,'M1NM ELEM SEC CC20'!$A$2:$E$155,5,FALSE)),0,VLOOKUP($A184,'M1NM ELEM SEC CC20'!$A$2:$E$155,5,FALSE))</f>
        <v>808</v>
      </c>
      <c r="R184" s="26">
        <f>SUM(P184/Q184)</f>
        <v>11824.534319306931</v>
      </c>
      <c r="S184" s="17">
        <f>IF(ISNA(VLOOKUP($A184,'Elem Second Child Count 20'!$A$2:$E$156,5,FALSE)),0,VLOOKUP($A184,'Elem Second Child Count 20'!$A$2:$E$156,5,FALSE))</f>
        <v>128</v>
      </c>
      <c r="T184" s="17"/>
      <c r="U184" s="26">
        <f>SUM(R184*S184)</f>
        <v>1513540.3928712872</v>
      </c>
      <c r="V184" s="26">
        <f>SUM(M184+N184+P184)</f>
        <v>9554997.3900000006</v>
      </c>
      <c r="W184" s="17"/>
    </row>
    <row r="185" spans="1:23" x14ac:dyDescent="0.25">
      <c r="A185" s="23" t="s">
        <v>164</v>
      </c>
      <c r="B185" s="24"/>
      <c r="C185" s="25"/>
      <c r="D185" s="25"/>
      <c r="E185" s="25"/>
      <c r="F185" s="25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32">
        <f>IF(ISNA(VLOOKUP($A184,'M1NM ELEM SEC CC20'!$A$2:$E$155,3,FALSE)),0,VLOOKUP($A184,'M1NM ELEM SEC CC20'!$A$2:$E$155,3,FALSE))</f>
        <v>416</v>
      </c>
      <c r="R185" s="17"/>
      <c r="S185" s="17">
        <f>IF(ISNA(VLOOKUP($A184,'Elem Second Child Count 20'!$A$2:$E$156,3,FALSE)),0,VLOOKUP($A184,'Elem Second Child Count 20'!$A$2:$E$156,3,FALSE))</f>
        <v>65</v>
      </c>
      <c r="T185" s="27">
        <f>SUM(S185/S184)</f>
        <v>0.5078125</v>
      </c>
      <c r="U185" s="26">
        <f>SUM(S185*R184)</f>
        <v>768594.73075495055</v>
      </c>
      <c r="V185" s="26">
        <f>SUM(T185*V184)</f>
        <v>4852147.1121093752</v>
      </c>
      <c r="W185" s="17" t="str">
        <f>IF(V185&gt;U185,"MET","NOT MET")</f>
        <v>MET</v>
      </c>
    </row>
    <row r="186" spans="1:23" x14ac:dyDescent="0.25">
      <c r="A186" s="23" t="s">
        <v>165</v>
      </c>
      <c r="B186" s="24"/>
      <c r="C186" s="25"/>
      <c r="D186" s="25"/>
      <c r="E186" s="25"/>
      <c r="F186" s="25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32">
        <f>IF(ISNA(VLOOKUP($A184,'M1NM ELEM SEC CC20'!$A$2:$E$155,4,FALSE)),0,VLOOKUP($A184,'M1NM ELEM SEC CC20'!$A$2:$E$155,4,FALSE))</f>
        <v>392</v>
      </c>
      <c r="R186" s="17"/>
      <c r="S186" s="17">
        <f>IF(ISNA(VLOOKUP($A184,'Elem Second Child Count 20'!$A$2:$E$156,4,FALSE)),0,VLOOKUP($A184,'Elem Second Child Count 20'!$A$2:$E$156,4,FALSE))</f>
        <v>63</v>
      </c>
      <c r="T186" s="27">
        <f>SUM(S186/S184)</f>
        <v>0.4921875</v>
      </c>
      <c r="U186" s="26">
        <f>SUM(R184*S186)</f>
        <v>744945.66211633664</v>
      </c>
      <c r="V186" s="26">
        <f>SUM(T186*V184)</f>
        <v>4702850.2778906254</v>
      </c>
      <c r="W186" s="17" t="str">
        <f>IF(V186&gt;U186,"MET", "NOT MET")</f>
        <v>MET</v>
      </c>
    </row>
    <row r="187" spans="1:23" x14ac:dyDescent="0.25">
      <c r="A187" s="23">
        <v>3112</v>
      </c>
      <c r="B187" s="24" t="s">
        <v>62</v>
      </c>
      <c r="C187" s="28">
        <f>IF(ISNA(VLOOKUP($A187,'Part 1'!$A$7:$B$153,2,FALSE)),0,VLOOKUP($A187,'Part 1'!$A$7:$B$153,2,FALSE))</f>
        <v>14207603.51</v>
      </c>
      <c r="D187" s="28">
        <f>IF(ISNA(VLOOKUP($A187,'Part 1'!$D$7:$E$153,2,FALSE)),0,VLOOKUP($A187,'Part 1'!$D$7:$E$153,2,FALSE))</f>
        <v>627972.73</v>
      </c>
      <c r="E187" s="28">
        <f>IF(ISNA(VLOOKUP($A187,'Part 1'!$G$7:$H$150,2,FALSE)),0,VLOOKUP($A187,'Part 1'!$G$7:$H$150,2,FALSE))</f>
        <v>0</v>
      </c>
      <c r="F187" s="25">
        <f>+C187-D187-E187</f>
        <v>13579630.779999999</v>
      </c>
      <c r="G187" s="26">
        <f>+'part 2 totals'!C71-'part 2 totals'!D71</f>
        <v>1198323.6200000001</v>
      </c>
      <c r="H187" s="26">
        <f>+'part 2 totals'!E71-'part 2 totals'!F71</f>
        <v>256817.77</v>
      </c>
      <c r="I187" s="26">
        <f>+'part 2 totals'!G71-'part 2 totals'!H71</f>
        <v>0</v>
      </c>
      <c r="J187" s="26">
        <f>+'part 2 totals'!I71-'part 2 totals'!J71</f>
        <v>422626.67</v>
      </c>
      <c r="K187" s="26">
        <f>+'part 2 totals'!K71-'part 2 totals'!L71</f>
        <v>20178.37</v>
      </c>
      <c r="L187" s="26">
        <f>+'part 2 totals'!M71-'part 2 totals'!N71</f>
        <v>22786.14</v>
      </c>
      <c r="M187" s="26">
        <f>+'part 2 totals'!O71-'part 2 totals'!P71</f>
        <v>0</v>
      </c>
      <c r="N187" s="26">
        <f>+'part 2 totals'!Q71-'part 2 totals'!R71+'part 2 totals'!S71-'part 2 totals'!T71</f>
        <v>0</v>
      </c>
      <c r="O187" s="26">
        <f>SUM(G187:N187)</f>
        <v>1920732.57</v>
      </c>
      <c r="P187" s="26">
        <f>+F187-O187</f>
        <v>11658898.209999999</v>
      </c>
      <c r="Q187" s="32">
        <f>IF(ISNA(VLOOKUP($A187,'M1NM ELEM SEC CC20'!$A$2:$E$155,5,FALSE)),0,VLOOKUP($A187,'M1NM ELEM SEC CC20'!$A$2:$E$155,5,FALSE))</f>
        <v>1357</v>
      </c>
      <c r="R187" s="26">
        <f>SUM(P187/Q187)</f>
        <v>8591.6714885777437</v>
      </c>
      <c r="S187" s="17">
        <f>IF(ISNA(VLOOKUP($A187,'Elem Second Child Count 20'!$A$2:$E$156,5,FALSE)),0,VLOOKUP($A187,'Elem Second Child Count 20'!$A$2:$E$156,5,FALSE))</f>
        <v>288</v>
      </c>
      <c r="T187" s="17"/>
      <c r="U187" s="26">
        <f>SUM(R187*S187)</f>
        <v>2474401.3887103903</v>
      </c>
      <c r="V187" s="26">
        <f>SUM(M187+N187+P187)</f>
        <v>11658898.209999999</v>
      </c>
      <c r="W187" s="17"/>
    </row>
    <row r="188" spans="1:23" x14ac:dyDescent="0.25">
      <c r="A188" s="23" t="s">
        <v>164</v>
      </c>
      <c r="B188" s="24"/>
      <c r="C188" s="25"/>
      <c r="D188" s="25"/>
      <c r="E188" s="25"/>
      <c r="F188" s="25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32">
        <f>IF(ISNA(VLOOKUP($A187,'M1NM ELEM SEC CC20'!$A$2:$E$155,3,FALSE)),0,VLOOKUP($A187,'M1NM ELEM SEC CC20'!$A$2:$E$155,3,FALSE))</f>
        <v>750</v>
      </c>
      <c r="R188" s="17"/>
      <c r="S188" s="17">
        <f>IF(ISNA(VLOOKUP($A187,'Elem Second Child Count 20'!$A$2:$E$156,3,FALSE)),0,VLOOKUP($A187,'Elem Second Child Count 20'!$A$2:$E$156,3,FALSE))</f>
        <v>165</v>
      </c>
      <c r="T188" s="27">
        <f>SUM(S188/S187)</f>
        <v>0.57291666666666663</v>
      </c>
      <c r="U188" s="26">
        <f>SUM(S188*R187)</f>
        <v>1417625.7956153278</v>
      </c>
      <c r="V188" s="26">
        <f>SUM(T188*V187)</f>
        <v>6679577.0994791659</v>
      </c>
      <c r="W188" s="17" t="str">
        <f>IF(V188&gt;U188,"MET","NOT MET")</f>
        <v>MET</v>
      </c>
    </row>
    <row r="189" spans="1:23" x14ac:dyDescent="0.25">
      <c r="A189" s="23" t="s">
        <v>165</v>
      </c>
      <c r="B189" s="24"/>
      <c r="C189" s="25"/>
      <c r="D189" s="25"/>
      <c r="E189" s="25"/>
      <c r="F189" s="25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32">
        <f>IF(ISNA(VLOOKUP($A187,'M1NM ELEM SEC CC20'!$A$2:$E$155,4,FALSE)),0,VLOOKUP($A187,'M1NM ELEM SEC CC20'!$A$2:$E$155,4,FALSE))</f>
        <v>607</v>
      </c>
      <c r="R189" s="17"/>
      <c r="S189" s="17">
        <f>IF(ISNA(VLOOKUP($A187,'Elem Second Child Count 20'!$A$2:$E$156,4,FALSE)),0,VLOOKUP($A187,'Elem Second Child Count 20'!$A$2:$E$156,4,FALSE))</f>
        <v>123</v>
      </c>
      <c r="T189" s="27">
        <f>SUM(S189/S187)</f>
        <v>0.42708333333333331</v>
      </c>
      <c r="U189" s="26">
        <f>SUM(R187*S189)</f>
        <v>1056775.5930950625</v>
      </c>
      <c r="V189" s="26">
        <f>SUM(T189*V187)</f>
        <v>4979321.1105208322</v>
      </c>
      <c r="W189" s="17" t="str">
        <f>IF(V189&gt;U189,"MET", "NOT MET")</f>
        <v>MET</v>
      </c>
    </row>
    <row r="190" spans="1:23" x14ac:dyDescent="0.25">
      <c r="A190" s="23">
        <v>3200</v>
      </c>
      <c r="B190" s="24" t="s">
        <v>63</v>
      </c>
      <c r="C190" s="28">
        <f>IF(ISNA(VLOOKUP($A190,'Part 1'!$A$7:$B$153,2,FALSE)),0,VLOOKUP($A190,'Part 1'!$A$7:$B$153,2,FALSE))</f>
        <v>11974388.789999999</v>
      </c>
      <c r="D190" s="28">
        <f>IF(ISNA(VLOOKUP($A190,'Part 1'!$D$7:$E$153,2,FALSE)),0,VLOOKUP($A190,'Part 1'!$D$7:$E$153,2,FALSE))</f>
        <v>260970.88</v>
      </c>
      <c r="E190" s="28">
        <f>IF(ISNA(VLOOKUP($A190,'Part 1'!$G$7:$H$150,2,FALSE)),0,VLOOKUP($A190,'Part 1'!$G$7:$H$150,2,FALSE))</f>
        <v>0</v>
      </c>
      <c r="F190" s="25">
        <f>+C190-D190-E190</f>
        <v>11713417.909999998</v>
      </c>
      <c r="G190" s="26">
        <f>+'part 2 totals'!C72-'part 2 totals'!D72</f>
        <v>1017017.47</v>
      </c>
      <c r="H190" s="26">
        <f>+'part 2 totals'!E72-'part 2 totals'!F72</f>
        <v>570823.32999999996</v>
      </c>
      <c r="I190" s="26">
        <f>+'part 2 totals'!G72-'part 2 totals'!H72</f>
        <v>0</v>
      </c>
      <c r="J190" s="26">
        <f>+'part 2 totals'!I72-'part 2 totals'!J72</f>
        <v>283277.09999999998</v>
      </c>
      <c r="K190" s="26">
        <f>+'part 2 totals'!K72-'part 2 totals'!L72</f>
        <v>13452.09</v>
      </c>
      <c r="L190" s="26">
        <f>+'part 2 totals'!M72-'part 2 totals'!N72</f>
        <v>4474.2299999999996</v>
      </c>
      <c r="M190" s="26">
        <f>+'part 2 totals'!O72-'part 2 totals'!P72</f>
        <v>0</v>
      </c>
      <c r="N190" s="26">
        <f>+'part 2 totals'!Q72-'part 2 totals'!R72+'part 2 totals'!S72-'part 2 totals'!T72</f>
        <v>0</v>
      </c>
      <c r="O190" s="26">
        <f>SUM(G190:N190)</f>
        <v>1889044.22</v>
      </c>
      <c r="P190" s="26">
        <f>+F190-O190</f>
        <v>9824373.6899999976</v>
      </c>
      <c r="Q190" s="32">
        <f>IF(ISNA(VLOOKUP($A190,'M1NM ELEM SEC CC20'!$A$2:$E$155,5,FALSE)),0,VLOOKUP($A190,'M1NM ELEM SEC CC20'!$A$2:$E$155,5,FALSE))</f>
        <v>1072</v>
      </c>
      <c r="R190" s="26">
        <f>SUM(P190/Q190)</f>
        <v>9164.5276958955201</v>
      </c>
      <c r="S190" s="17">
        <f>IF(ISNA(VLOOKUP($A190,'Elem Second Child Count 20'!$A$2:$E$156,5,FALSE)),0,VLOOKUP($A190,'Elem Second Child Count 20'!$A$2:$E$156,5,FALSE))</f>
        <v>145</v>
      </c>
      <c r="T190" s="17"/>
      <c r="U190" s="26">
        <f>SUM(R190*S190)</f>
        <v>1328856.5159048503</v>
      </c>
      <c r="V190" s="26">
        <f>SUM(M190+N190+P190)</f>
        <v>9824373.6899999976</v>
      </c>
      <c r="W190" s="17"/>
    </row>
    <row r="191" spans="1:23" x14ac:dyDescent="0.25">
      <c r="A191" s="23" t="s">
        <v>164</v>
      </c>
      <c r="B191" s="24"/>
      <c r="C191" s="25"/>
      <c r="D191" s="25"/>
      <c r="E191" s="25"/>
      <c r="F191" s="25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32">
        <f>IF(ISNA(VLOOKUP($A190,'M1NM ELEM SEC CC20'!$A$2:$E$155,3,FALSE)),0,VLOOKUP($A190,'M1NM ELEM SEC CC20'!$A$2:$E$155,3,FALSE))</f>
        <v>565</v>
      </c>
      <c r="R191" s="17"/>
      <c r="S191" s="17">
        <f>IF(ISNA(VLOOKUP($A190,'Elem Second Child Count 20'!$A$2:$E$156,3,FALSE)),0,VLOOKUP($A190,'Elem Second Child Count 20'!$A$2:$E$156,3,FALSE))</f>
        <v>79</v>
      </c>
      <c r="T191" s="27">
        <f>SUM(S191/S190)</f>
        <v>0.54482758620689653</v>
      </c>
      <c r="U191" s="26">
        <f>SUM(S191*R190)</f>
        <v>723997.68797574611</v>
      </c>
      <c r="V191" s="26">
        <f>SUM(T191*V190)</f>
        <v>5352589.8035172401</v>
      </c>
      <c r="W191" s="17" t="str">
        <f>IF(V191&gt;U191,"MET","NOT MET")</f>
        <v>MET</v>
      </c>
    </row>
    <row r="192" spans="1:23" x14ac:dyDescent="0.25">
      <c r="A192" s="23" t="s">
        <v>165</v>
      </c>
      <c r="B192" s="24"/>
      <c r="C192" s="25"/>
      <c r="D192" s="25"/>
      <c r="E192" s="25"/>
      <c r="F192" s="25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32">
        <f>IF(ISNA(VLOOKUP($A190,'M1NM ELEM SEC CC20'!$A$2:$E$155,4,FALSE)),0,VLOOKUP($A190,'M1NM ELEM SEC CC20'!$A$2:$E$155,4,FALSE))</f>
        <v>507</v>
      </c>
      <c r="R192" s="17"/>
      <c r="S192" s="17">
        <f>IF(ISNA(VLOOKUP($A190,'Elem Second Child Count 20'!$A$2:$E$156,4,FALSE)),0,VLOOKUP($A190,'Elem Second Child Count 20'!$A$2:$E$156,4,FALSE))</f>
        <v>66</v>
      </c>
      <c r="T192" s="27">
        <f>SUM(S192/S190)</f>
        <v>0.45517241379310347</v>
      </c>
      <c r="U192" s="26">
        <f>SUM(R190*S192)</f>
        <v>604858.82792910433</v>
      </c>
      <c r="V192" s="26">
        <f>SUM(T192*V190)</f>
        <v>4471783.8864827575</v>
      </c>
      <c r="W192" s="17" t="str">
        <f>IF(V192&gt;U192,"MET", "NOT MET")</f>
        <v>MET</v>
      </c>
    </row>
    <row r="193" spans="1:23" x14ac:dyDescent="0.25">
      <c r="A193" s="23">
        <v>3300</v>
      </c>
      <c r="B193" s="24" t="s">
        <v>64</v>
      </c>
      <c r="C193" s="28">
        <f>IF(ISNA(VLOOKUP($A193,'Part 1'!$A$7:$B$153,2,FALSE)),0,VLOOKUP($A193,'Part 1'!$A$7:$B$153,2,FALSE))</f>
        <v>16615346.970000001</v>
      </c>
      <c r="D193" s="28">
        <f>IF(ISNA(VLOOKUP($A193,'Part 1'!$D$7:$E$153,2,FALSE)),0,VLOOKUP($A193,'Part 1'!$D$7:$E$153,2,FALSE))</f>
        <v>889557.94</v>
      </c>
      <c r="E193" s="28">
        <f>IF(ISNA(VLOOKUP($A193,'Part 1'!$G$7:$H$150,2,FALSE)),0,VLOOKUP($A193,'Part 1'!$G$7:$H$150,2,FALSE))</f>
        <v>0</v>
      </c>
      <c r="F193" s="25">
        <f>+C193-D193-E193</f>
        <v>15725789.030000001</v>
      </c>
      <c r="G193" s="26">
        <f>+'part 2 totals'!C73-'part 2 totals'!D73</f>
        <v>1145464.49</v>
      </c>
      <c r="H193" s="26">
        <f>+'part 2 totals'!E73-'part 2 totals'!F73</f>
        <v>747154.51</v>
      </c>
      <c r="I193" s="26">
        <f>+'part 2 totals'!G73-'part 2 totals'!H73</f>
        <v>0</v>
      </c>
      <c r="J193" s="26">
        <f>+'part 2 totals'!I73-'part 2 totals'!J73</f>
        <v>452339.34</v>
      </c>
      <c r="K193" s="26">
        <f>+'part 2 totals'!K73-'part 2 totals'!L73</f>
        <v>42084.78</v>
      </c>
      <c r="L193" s="26">
        <f>+'part 2 totals'!M73-'part 2 totals'!N73</f>
        <v>0</v>
      </c>
      <c r="M193" s="26">
        <f>+'part 2 totals'!O73-'part 2 totals'!P73</f>
        <v>0</v>
      </c>
      <c r="N193" s="26">
        <f>+'part 2 totals'!Q73-'part 2 totals'!R73+'part 2 totals'!S73-'part 2 totals'!T73</f>
        <v>0</v>
      </c>
      <c r="O193" s="26">
        <f>SUM(G193:N193)</f>
        <v>2387043.1199999996</v>
      </c>
      <c r="P193" s="26">
        <f>+F193-O193</f>
        <v>13338745.910000002</v>
      </c>
      <c r="Q193" s="32">
        <f>IF(ISNA(VLOOKUP($A193,'M1NM ELEM SEC CC20'!$A$2:$E$155,5,FALSE)),0,VLOOKUP($A193,'M1NM ELEM SEC CC20'!$A$2:$E$155,5,FALSE))</f>
        <v>1270</v>
      </c>
      <c r="R193" s="26">
        <f>SUM(P193/Q193)</f>
        <v>10502.949535433072</v>
      </c>
      <c r="S193" s="17">
        <f>IF(ISNA(VLOOKUP($A193,'Elem Second Child Count 20'!$A$2:$E$156,5,FALSE)),0,VLOOKUP($A193,'Elem Second Child Count 20'!$A$2:$E$156,5,FALSE))</f>
        <v>191</v>
      </c>
      <c r="T193" s="17"/>
      <c r="U193" s="26">
        <f>SUM(R193*S193)</f>
        <v>2006063.3612677169</v>
      </c>
      <c r="V193" s="26">
        <f>SUM(M193+N193+P193)</f>
        <v>13338745.910000002</v>
      </c>
      <c r="W193" s="17"/>
    </row>
    <row r="194" spans="1:23" x14ac:dyDescent="0.25">
      <c r="A194" s="23" t="s">
        <v>164</v>
      </c>
      <c r="B194" s="24"/>
      <c r="C194" s="25"/>
      <c r="D194" s="25"/>
      <c r="E194" s="25"/>
      <c r="F194" s="25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32">
        <f>IF(ISNA(VLOOKUP($A193,'M1NM ELEM SEC CC20'!$A$2:$E$155,3,FALSE)),0,VLOOKUP($A193,'M1NM ELEM SEC CC20'!$A$2:$E$155,3,FALSE))</f>
        <v>688</v>
      </c>
      <c r="R194" s="17"/>
      <c r="S194" s="17">
        <f>IF(ISNA(VLOOKUP($A193,'Elem Second Child Count 20'!$A$2:$E$156,3,FALSE)),0,VLOOKUP($A193,'Elem Second Child Count 20'!$A$2:$E$156,3,FALSE))</f>
        <v>130</v>
      </c>
      <c r="T194" s="27">
        <f>SUM(S194/S193)</f>
        <v>0.68062827225130895</v>
      </c>
      <c r="U194" s="26">
        <f>SUM(S194*R193)</f>
        <v>1365383.4396062994</v>
      </c>
      <c r="V194" s="26">
        <f>SUM(T194*V193)</f>
        <v>9078727.5827225149</v>
      </c>
      <c r="W194" s="17" t="str">
        <f>IF(V194&gt;U194,"MET","NOT MET")</f>
        <v>MET</v>
      </c>
    </row>
    <row r="195" spans="1:23" x14ac:dyDescent="0.25">
      <c r="A195" s="23" t="s">
        <v>165</v>
      </c>
      <c r="B195" s="24"/>
      <c r="C195" s="25"/>
      <c r="D195" s="25"/>
      <c r="E195" s="25"/>
      <c r="F195" s="25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32">
        <f>IF(ISNA(VLOOKUP($A193,'M1NM ELEM SEC CC20'!$A$2:$E$155,4,FALSE)),0,VLOOKUP($A193,'M1NM ELEM SEC CC20'!$A$2:$E$155,4,FALSE))</f>
        <v>582</v>
      </c>
      <c r="R195" s="17"/>
      <c r="S195" s="17">
        <f>IF(ISNA(VLOOKUP($A193,'Elem Second Child Count 20'!$A$2:$E$156,4,FALSE)),0,VLOOKUP($A193,'Elem Second Child Count 20'!$A$2:$E$156,4,FALSE))</f>
        <v>61</v>
      </c>
      <c r="T195" s="27">
        <f>SUM(S195/S193)</f>
        <v>0.3193717277486911</v>
      </c>
      <c r="U195" s="26">
        <f>SUM(R193*S195)</f>
        <v>640679.92166141735</v>
      </c>
      <c r="V195" s="26">
        <f>SUM(T195*V193)</f>
        <v>4260018.3272774871</v>
      </c>
      <c r="W195" s="17" t="str">
        <f>IF(V195&gt;U195,"MET", "NOT MET")</f>
        <v>MET</v>
      </c>
    </row>
    <row r="196" spans="1:23" x14ac:dyDescent="0.25">
      <c r="A196" s="23">
        <v>3400</v>
      </c>
      <c r="B196" s="24" t="s">
        <v>65</v>
      </c>
      <c r="C196" s="28">
        <f>IF(ISNA(VLOOKUP($A196,'Part 1'!$A$7:$B$153,2,FALSE)),0,VLOOKUP($A196,'Part 1'!$A$7:$B$153,2,FALSE))</f>
        <v>72138180.420000002</v>
      </c>
      <c r="D196" s="28">
        <f>IF(ISNA(VLOOKUP($A196,'Part 1'!$D$7:$E$153,2,FALSE)),0,VLOOKUP($A196,'Part 1'!$D$7:$E$153,2,FALSE))</f>
        <v>1831429.26</v>
      </c>
      <c r="E196" s="28">
        <f>IF(ISNA(VLOOKUP($A196,'Part 1'!$G$7:$H$150,2,FALSE)),0,VLOOKUP($A196,'Part 1'!$G$7:$H$150,2,FALSE))</f>
        <v>0</v>
      </c>
      <c r="F196" s="25">
        <f>+C196-D196-E196</f>
        <v>70306751.159999996</v>
      </c>
      <c r="G196" s="26">
        <f>+'part 2 totals'!C74-'part 2 totals'!D74</f>
        <v>6607491.2599999998</v>
      </c>
      <c r="H196" s="26">
        <f>+'part 2 totals'!E74-'part 2 totals'!F74</f>
        <v>2616607.3600000003</v>
      </c>
      <c r="I196" s="26">
        <f>+'part 2 totals'!G74-'part 2 totals'!H74</f>
        <v>70351.59</v>
      </c>
      <c r="J196" s="26">
        <f>+'part 2 totals'!I74-'part 2 totals'!J74</f>
        <v>1792066.51</v>
      </c>
      <c r="K196" s="26">
        <f>+'part 2 totals'!K74-'part 2 totals'!L74</f>
        <v>70773.100000000006</v>
      </c>
      <c r="L196" s="26">
        <f>+'part 2 totals'!M74-'part 2 totals'!N74</f>
        <v>0</v>
      </c>
      <c r="M196" s="26">
        <f>+'part 2 totals'!O74-'part 2 totals'!P74</f>
        <v>0</v>
      </c>
      <c r="N196" s="26">
        <f>+'part 2 totals'!Q74-'part 2 totals'!R74+'part 2 totals'!S74-'part 2 totals'!T74</f>
        <v>0</v>
      </c>
      <c r="O196" s="26">
        <f>SUM(G196:N196)</f>
        <v>11157289.82</v>
      </c>
      <c r="P196" s="26">
        <f>+F196-O196</f>
        <v>59149461.339999996</v>
      </c>
      <c r="Q196" s="32">
        <f>IF(ISNA(VLOOKUP($A196,'M1NM ELEM SEC CC20'!$A$2:$E$155,5,FALSE)),0,VLOOKUP($A196,'M1NM ELEM SEC CC20'!$A$2:$E$155,5,FALSE))</f>
        <v>7941</v>
      </c>
      <c r="R196" s="26">
        <f>SUM(P196/Q196)</f>
        <v>7448.616212063971</v>
      </c>
      <c r="S196" s="17">
        <f>IF(ISNA(VLOOKUP($A196,'Elem Second Child Count 20'!$A$2:$E$156,5,FALSE)),0,VLOOKUP($A196,'Elem Second Child Count 20'!$A$2:$E$156,5,FALSE))</f>
        <v>1342</v>
      </c>
      <c r="T196" s="17"/>
      <c r="U196" s="26">
        <f>SUM(R196*S196)</f>
        <v>9996042.9565898497</v>
      </c>
      <c r="V196" s="26">
        <f>SUM(M196+N196+P196)</f>
        <v>59149461.339999996</v>
      </c>
      <c r="W196" s="17"/>
    </row>
    <row r="197" spans="1:23" x14ac:dyDescent="0.25">
      <c r="A197" s="23" t="s">
        <v>164</v>
      </c>
      <c r="B197" s="24"/>
      <c r="C197" s="25"/>
      <c r="D197" s="25"/>
      <c r="E197" s="25"/>
      <c r="F197" s="25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32">
        <f>IF(ISNA(VLOOKUP($A196,'M1NM ELEM SEC CC20'!$A$2:$E$155,3,FALSE)),0,VLOOKUP($A196,'M1NM ELEM SEC CC20'!$A$2:$E$155,3,FALSE))</f>
        <v>4226</v>
      </c>
      <c r="R197" s="17"/>
      <c r="S197" s="17">
        <f>IF(ISNA(VLOOKUP($A196,'Elem Second Child Count 20'!$A$2:$E$156,3,FALSE)),0,VLOOKUP($A196,'Elem Second Child Count 20'!$A$2:$E$156,3,FALSE))</f>
        <v>803</v>
      </c>
      <c r="T197" s="27">
        <f>SUM(S197/S196)</f>
        <v>0.59836065573770492</v>
      </c>
      <c r="U197" s="26">
        <f>SUM(S197*R196)</f>
        <v>5981238.8182873689</v>
      </c>
      <c r="V197" s="26">
        <f>SUM(T197*V196)</f>
        <v>35392710.473934427</v>
      </c>
      <c r="W197" s="17" t="str">
        <f>IF(V197&gt;U197,"MET","NOT MET")</f>
        <v>MET</v>
      </c>
    </row>
    <row r="198" spans="1:23" x14ac:dyDescent="0.25">
      <c r="A198" s="23" t="s">
        <v>165</v>
      </c>
      <c r="B198" s="24"/>
      <c r="C198" s="25"/>
      <c r="D198" s="25"/>
      <c r="E198" s="25"/>
      <c r="F198" s="25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32">
        <f>IF(ISNA(VLOOKUP($A196,'M1NM ELEM SEC CC20'!$A$2:$E$155,4,FALSE)),0,VLOOKUP($A196,'M1NM ELEM SEC CC20'!$A$2:$E$155,4,FALSE))</f>
        <v>3715</v>
      </c>
      <c r="R198" s="26"/>
      <c r="S198" s="17">
        <f>IF(ISNA(VLOOKUP($A196,'Elem Second Child Count 20'!$A$2:$E$156,4,FALSE)),0,VLOOKUP($A196,'Elem Second Child Count 20'!$A$2:$E$156,4,FALSE))</f>
        <v>539</v>
      </c>
      <c r="T198" s="27">
        <f>SUM(S198/S196)</f>
        <v>0.40163934426229508</v>
      </c>
      <c r="U198" s="26">
        <f>SUM(R196*S198)</f>
        <v>4014804.1383024803</v>
      </c>
      <c r="V198" s="26">
        <f>SUM(T198*V196)</f>
        <v>23756750.866065573</v>
      </c>
      <c r="W198" s="17" t="str">
        <f>IF(V198&gt;U198,"MET", "NOT MET")</f>
        <v>MET</v>
      </c>
    </row>
    <row r="199" spans="1:23" x14ac:dyDescent="0.25">
      <c r="A199" s="23">
        <v>3420</v>
      </c>
      <c r="B199" s="24" t="s">
        <v>66</v>
      </c>
      <c r="C199" s="28">
        <f>IF(ISNA(VLOOKUP($A199,'Part 1'!$A$7:$B$153,2,FALSE)),0,VLOOKUP($A199,'Part 1'!$A$7:$B$153,2,FALSE))</f>
        <v>32705761</v>
      </c>
      <c r="D199" s="28">
        <f>IF(ISNA(VLOOKUP($A199,'Part 1'!$D$7:$E$153,2,FALSE)),0,VLOOKUP($A199,'Part 1'!$D$7:$E$153,2,FALSE))</f>
        <v>287246.28999999998</v>
      </c>
      <c r="E199" s="28">
        <f>IF(ISNA(VLOOKUP($A199,'Part 1'!$G$7:$H$150,2,FALSE)),0,VLOOKUP($A199,'Part 1'!$G$7:$H$150,2,FALSE))</f>
        <v>0</v>
      </c>
      <c r="F199" s="25">
        <f>+C199-D199-E199</f>
        <v>32418514.710000001</v>
      </c>
      <c r="G199" s="26">
        <f>+'part 2 totals'!C75-'part 2 totals'!D75</f>
        <v>1840960.4</v>
      </c>
      <c r="H199" s="26">
        <f>+'part 2 totals'!E75-'part 2 totals'!F75</f>
        <v>1406896.46</v>
      </c>
      <c r="I199" s="26">
        <f>+'part 2 totals'!G75-'part 2 totals'!H75</f>
        <v>24600.77</v>
      </c>
      <c r="J199" s="26">
        <f>+'part 2 totals'!I75-'part 2 totals'!J75</f>
        <v>845891.13</v>
      </c>
      <c r="K199" s="26">
        <f>+'part 2 totals'!K75-'part 2 totals'!L75</f>
        <v>19340.150000000001</v>
      </c>
      <c r="L199" s="26">
        <f>+'part 2 totals'!M75-'part 2 totals'!N75</f>
        <v>0</v>
      </c>
      <c r="M199" s="26">
        <f>+'part 2 totals'!O75-'part 2 totals'!P75</f>
        <v>0</v>
      </c>
      <c r="N199" s="26">
        <f>+'part 2 totals'!Q75-'part 2 totals'!R75+'part 2 totals'!S75-'part 2 totals'!T75</f>
        <v>75401.7</v>
      </c>
      <c r="O199" s="26">
        <f>SUM(G199:N199)</f>
        <v>4213090.6099999994</v>
      </c>
      <c r="P199" s="26">
        <f>+F199-O199</f>
        <v>28205424.100000001</v>
      </c>
      <c r="Q199" s="32">
        <f>IF(ISNA(VLOOKUP($A199,'M1NM ELEM SEC CC20'!$A$2:$E$155,5,FALSE)),0,VLOOKUP($A199,'M1NM ELEM SEC CC20'!$A$2:$E$155,5,FALSE))</f>
        <v>2728</v>
      </c>
      <c r="R199" s="26">
        <f>SUM(P199/Q199)</f>
        <v>10339.231708211144</v>
      </c>
      <c r="S199" s="17">
        <f>IF(ISNA(VLOOKUP($A199,'Elem Second Child Count 20'!$A$2:$E$156,5,FALSE)),0,VLOOKUP($A199,'Elem Second Child Count 20'!$A$2:$E$156,5,FALSE))</f>
        <v>363</v>
      </c>
      <c r="T199" s="17"/>
      <c r="U199" s="26">
        <f>SUM(R199*S199)</f>
        <v>3753141.1100806454</v>
      </c>
      <c r="V199" s="26">
        <f>SUM(M199+N199+P199)</f>
        <v>28280825.800000001</v>
      </c>
      <c r="W199" s="17"/>
    </row>
    <row r="200" spans="1:23" x14ac:dyDescent="0.25">
      <c r="A200" s="23" t="s">
        <v>164</v>
      </c>
      <c r="B200" s="24"/>
      <c r="C200" s="25"/>
      <c r="D200" s="25"/>
      <c r="E200" s="25"/>
      <c r="F200" s="25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32">
        <f>IF(ISNA(VLOOKUP($A199,'M1NM ELEM SEC CC20'!$A$2:$E$155,3,FALSE)),0,VLOOKUP($A199,'M1NM ELEM SEC CC20'!$A$2:$E$155,3,FALSE))</f>
        <v>1585</v>
      </c>
      <c r="R200" s="17"/>
      <c r="S200" s="17">
        <f>IF(ISNA(VLOOKUP($A199,'Elem Second Child Count 20'!$A$2:$E$156,3,FALSE)),0,VLOOKUP($A199,'Elem Second Child Count 20'!$A$2:$E$156,3,FALSE))</f>
        <v>265</v>
      </c>
      <c r="T200" s="27">
        <f>SUM(S200/S199)</f>
        <v>0.73002754820936644</v>
      </c>
      <c r="U200" s="26">
        <f>SUM(S200*R199)</f>
        <v>2739896.4026759532</v>
      </c>
      <c r="V200" s="26">
        <f>SUM(T200*V199)</f>
        <v>20645781.920110196</v>
      </c>
      <c r="W200" s="17" t="str">
        <f>IF(V200&gt;U200,"MET","NOT MET")</f>
        <v>MET</v>
      </c>
    </row>
    <row r="201" spans="1:23" x14ac:dyDescent="0.25">
      <c r="A201" s="23" t="s">
        <v>165</v>
      </c>
      <c r="B201" s="24"/>
      <c r="C201" s="25"/>
      <c r="D201" s="25"/>
      <c r="E201" s="25"/>
      <c r="F201" s="25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32">
        <f>IF(ISNA(VLOOKUP($A199,'M1NM ELEM SEC CC20'!$A$2:$E$155,4,FALSE)),0,VLOOKUP($A199,'M1NM ELEM SEC CC20'!$A$2:$E$155,4,FALSE))</f>
        <v>1143</v>
      </c>
      <c r="R201" s="17"/>
      <c r="S201" s="17">
        <f>IF(ISNA(VLOOKUP($A199,'Elem Second Child Count 20'!$A$2:$E$156,4,FALSE)),0,VLOOKUP($A199,'Elem Second Child Count 20'!$A$2:$E$156,4,FALSE))</f>
        <v>98</v>
      </c>
      <c r="T201" s="27">
        <f>SUM(S201/S199)</f>
        <v>0.26997245179063362</v>
      </c>
      <c r="U201" s="26">
        <f>SUM(R199*S201)</f>
        <v>1013244.7074046921</v>
      </c>
      <c r="V201" s="26">
        <f>SUM(T201*V199)</f>
        <v>7635043.8798898077</v>
      </c>
      <c r="W201" s="17" t="str">
        <f>IF(V201&gt;U201,"MET", "NOT MET")</f>
        <v>MET</v>
      </c>
    </row>
    <row r="202" spans="1:23" x14ac:dyDescent="0.25">
      <c r="A202" s="23">
        <v>3500</v>
      </c>
      <c r="B202" s="24" t="s">
        <v>67</v>
      </c>
      <c r="C202" s="28">
        <f>IF(ISNA(VLOOKUP($A202,'Part 1'!$A$7:$B$153,2,FALSE)),0,VLOOKUP($A202,'Part 1'!$A$7:$B$153,2,FALSE))</f>
        <v>14045626.82</v>
      </c>
      <c r="D202" s="28">
        <f>IF(ISNA(VLOOKUP($A202,'Part 1'!$D$7:$E$153,2,FALSE)),0,VLOOKUP($A202,'Part 1'!$D$7:$E$153,2,FALSE))</f>
        <v>420065.24</v>
      </c>
      <c r="E202" s="28">
        <f>IF(ISNA(VLOOKUP($A202,'Part 1'!$G$7:$H$150,2,FALSE)),0,VLOOKUP($A202,'Part 1'!$G$7:$H$150,2,FALSE))</f>
        <v>0</v>
      </c>
      <c r="F202" s="25">
        <f>+C202-D202-E202</f>
        <v>13625561.58</v>
      </c>
      <c r="G202" s="26">
        <f>+'part 2 totals'!C76-'part 2 totals'!D76</f>
        <v>1006784.5599999999</v>
      </c>
      <c r="H202" s="26">
        <f>+'part 2 totals'!E76-'part 2 totals'!F76</f>
        <v>108797.28</v>
      </c>
      <c r="I202" s="26">
        <f>+'part 2 totals'!G76-'part 2 totals'!H76</f>
        <v>0</v>
      </c>
      <c r="J202" s="26">
        <f>+'part 2 totals'!I76-'part 2 totals'!J76</f>
        <v>222122.34</v>
      </c>
      <c r="K202" s="26">
        <f>+'part 2 totals'!K76-'part 2 totals'!L76</f>
        <v>2906</v>
      </c>
      <c r="L202" s="26">
        <f>+'part 2 totals'!M76-'part 2 totals'!N76</f>
        <v>0</v>
      </c>
      <c r="M202" s="26">
        <f>+'part 2 totals'!O76-'part 2 totals'!P76</f>
        <v>0</v>
      </c>
      <c r="N202" s="26">
        <f>+'part 2 totals'!Q76-'part 2 totals'!R76+'part 2 totals'!S76-'part 2 totals'!T76</f>
        <v>17099.509999999998</v>
      </c>
      <c r="O202" s="26">
        <f>SUM(G202:N202)</f>
        <v>1357709.69</v>
      </c>
      <c r="P202" s="26">
        <f>+F202-O202</f>
        <v>12267851.890000001</v>
      </c>
      <c r="Q202" s="32">
        <f>IF(ISNA(VLOOKUP($A202,'M1NM ELEM SEC CC20'!$A$2:$E$155,5,FALSE)),0,VLOOKUP($A202,'M1NM ELEM SEC CC20'!$A$2:$E$155,5,FALSE))</f>
        <v>859</v>
      </c>
      <c r="R202" s="26">
        <f>SUM(P202/Q202)</f>
        <v>14281.550512223517</v>
      </c>
      <c r="S202" s="17">
        <f>IF(ISNA(VLOOKUP($A202,'Elem Second Child Count 20'!$A$2:$E$156,5,FALSE)),0,VLOOKUP($A202,'Elem Second Child Count 20'!$A$2:$E$156,5,FALSE))</f>
        <v>114</v>
      </c>
      <c r="T202" s="17"/>
      <c r="U202" s="26">
        <f>SUM(R202*S202)</f>
        <v>1628096.7583934809</v>
      </c>
      <c r="V202" s="26">
        <f>SUM(M202+N202+P202)</f>
        <v>12284951.4</v>
      </c>
      <c r="W202" s="17"/>
    </row>
    <row r="203" spans="1:23" x14ac:dyDescent="0.25">
      <c r="A203" s="23" t="s">
        <v>164</v>
      </c>
      <c r="B203" s="24"/>
      <c r="C203" s="25"/>
      <c r="D203" s="25"/>
      <c r="E203" s="25"/>
      <c r="F203" s="25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32">
        <f>IF(ISNA(VLOOKUP($A202,'M1NM ELEM SEC CC20'!$A$2:$E$155,3,FALSE)),0,VLOOKUP($A202,'M1NM ELEM SEC CC20'!$A$2:$E$155,3,FALSE))</f>
        <v>398</v>
      </c>
      <c r="R203" s="17"/>
      <c r="S203" s="17">
        <f>IF(ISNA(VLOOKUP($A202,'Elem Second Child Count 20'!$A$2:$E$156,3,FALSE)),0,VLOOKUP($A202,'Elem Second Child Count 20'!$A$2:$E$156,3,FALSE))</f>
        <v>65</v>
      </c>
      <c r="T203" s="27">
        <f>SUM(S203/S202)</f>
        <v>0.57017543859649122</v>
      </c>
      <c r="U203" s="26">
        <f>SUM(S203*R202)</f>
        <v>928300.78329452861</v>
      </c>
      <c r="V203" s="26">
        <f>SUM(T203*V202)</f>
        <v>7004577.5526315793</v>
      </c>
      <c r="W203" s="17" t="str">
        <f>IF(V203&gt;U203,"MET","NOT MET")</f>
        <v>MET</v>
      </c>
    </row>
    <row r="204" spans="1:23" x14ac:dyDescent="0.25">
      <c r="A204" s="23" t="s">
        <v>165</v>
      </c>
      <c r="B204" s="24"/>
      <c r="C204" s="25"/>
      <c r="D204" s="25"/>
      <c r="E204" s="25"/>
      <c r="F204" s="25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32">
        <f>IF(ISNA(VLOOKUP($A202,'M1NM ELEM SEC CC20'!$A$2:$E$155,4,FALSE)),0,VLOOKUP($A202,'M1NM ELEM SEC CC20'!$A$2:$E$155,4,FALSE))</f>
        <v>461</v>
      </c>
      <c r="R204" s="17"/>
      <c r="S204" s="17">
        <f>IF(ISNA(VLOOKUP($A202,'Elem Second Child Count 20'!$A$2:$E$156,4,FALSE)),0,VLOOKUP($A202,'Elem Second Child Count 20'!$A$2:$E$156,4,FALSE))</f>
        <v>49</v>
      </c>
      <c r="T204" s="27">
        <f>SUM(S204/S202)</f>
        <v>0.42982456140350878</v>
      </c>
      <c r="U204" s="26">
        <f>SUM(R202*S204)</f>
        <v>699795.9750989523</v>
      </c>
      <c r="V204" s="26">
        <f>SUM(T204*V202)</f>
        <v>5280373.847368421</v>
      </c>
      <c r="W204" s="17" t="str">
        <f>IF(V204&gt;U204,"MET", "NOT MET")</f>
        <v>MET</v>
      </c>
    </row>
    <row r="205" spans="1:23" x14ac:dyDescent="0.25">
      <c r="A205" s="23">
        <v>3600</v>
      </c>
      <c r="B205" s="24" t="s">
        <v>68</v>
      </c>
      <c r="C205" s="28">
        <f>IF(ISNA(VLOOKUP($A205,'Part 1'!$A$7:$B$153,2,FALSE)),0,VLOOKUP($A205,'Part 1'!$A$7:$B$153,2,FALSE))</f>
        <v>28440587.129999999</v>
      </c>
      <c r="D205" s="28">
        <f>IF(ISNA(VLOOKUP($A205,'Part 1'!$D$7:$E$153,2,FALSE)),0,VLOOKUP($A205,'Part 1'!$D$7:$E$153,2,FALSE))</f>
        <v>1016816.53</v>
      </c>
      <c r="E205" s="28">
        <f>IF(ISNA(VLOOKUP($A205,'Part 1'!$G$7:$H$150,2,FALSE)),0,VLOOKUP($A205,'Part 1'!$G$7:$H$150,2,FALSE))</f>
        <v>0</v>
      </c>
      <c r="F205" s="25">
        <f>+C205-D205-E205</f>
        <v>27423770.599999998</v>
      </c>
      <c r="G205" s="26">
        <f>+'part 2 totals'!C77-'part 2 totals'!D77</f>
        <v>1840503.3</v>
      </c>
      <c r="H205" s="26">
        <f>+'part 2 totals'!E77-'part 2 totals'!F77</f>
        <v>466262.6</v>
      </c>
      <c r="I205" s="26">
        <f>+'part 2 totals'!G77-'part 2 totals'!H77</f>
        <v>0</v>
      </c>
      <c r="J205" s="26">
        <f>+'part 2 totals'!I77-'part 2 totals'!J77</f>
        <v>725152.22</v>
      </c>
      <c r="K205" s="26">
        <f>+'part 2 totals'!K77-'part 2 totals'!L77</f>
        <v>19903.990000000002</v>
      </c>
      <c r="L205" s="26">
        <f>+'part 2 totals'!M77-'part 2 totals'!N77</f>
        <v>0</v>
      </c>
      <c r="M205" s="26">
        <f>+'part 2 totals'!O77-'part 2 totals'!P77</f>
        <v>0</v>
      </c>
      <c r="N205" s="26">
        <f>+'part 2 totals'!Q77-'part 2 totals'!R77+'part 2 totals'!S77-'part 2 totals'!T77</f>
        <v>10000</v>
      </c>
      <c r="O205" s="26">
        <f>SUM(G205:N205)</f>
        <v>3061822.1100000003</v>
      </c>
      <c r="P205" s="26">
        <f>+F205-O205</f>
        <v>24361948.489999998</v>
      </c>
      <c r="Q205" s="32">
        <f>IF(ISNA(VLOOKUP($A205,'M1NM ELEM SEC CC20'!$A$2:$E$155,5,FALSE)),0,VLOOKUP($A205,'M1NM ELEM SEC CC20'!$A$2:$E$155,5,FALSE))</f>
        <v>2708</v>
      </c>
      <c r="R205" s="26">
        <f>SUM(P205/Q205)</f>
        <v>8996.2882163958639</v>
      </c>
      <c r="S205" s="17">
        <f>IF(ISNA(VLOOKUP($A205,'Elem Second Child Count 20'!$A$2:$E$156,5,FALSE)),0,VLOOKUP($A205,'Elem Second Child Count 20'!$A$2:$E$156,5,FALSE))</f>
        <v>437</v>
      </c>
      <c r="T205" s="17"/>
      <c r="U205" s="26">
        <f>SUM(R205*S205)</f>
        <v>3931377.9505649926</v>
      </c>
      <c r="V205" s="26">
        <f>SUM(M205+N205+P205)</f>
        <v>24371948.489999998</v>
      </c>
      <c r="W205" s="17"/>
    </row>
    <row r="206" spans="1:23" x14ac:dyDescent="0.25">
      <c r="A206" s="23" t="s">
        <v>164</v>
      </c>
      <c r="B206" s="24"/>
      <c r="C206" s="25"/>
      <c r="D206" s="25"/>
      <c r="E206" s="25"/>
      <c r="F206" s="25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32">
        <f>IF(ISNA(VLOOKUP($A205,'M1NM ELEM SEC CC20'!$A$2:$E$155,3,FALSE)),0,VLOOKUP($A205,'M1NM ELEM SEC CC20'!$A$2:$E$155,3,FALSE))</f>
        <v>1382</v>
      </c>
      <c r="R206" s="17"/>
      <c r="S206" s="17">
        <f>IF(ISNA(VLOOKUP($A205,'Elem Second Child Count 20'!$A$2:$E$156,3,FALSE)),0,VLOOKUP($A205,'Elem Second Child Count 20'!$A$2:$E$156,3,FALSE))</f>
        <v>262</v>
      </c>
      <c r="T206" s="27">
        <f>SUM(S206/S205)</f>
        <v>0.5995423340961098</v>
      </c>
      <c r="U206" s="26">
        <f>SUM(S206*R205)</f>
        <v>2357027.5126957162</v>
      </c>
      <c r="V206" s="26">
        <f>SUM(T206*V205)</f>
        <v>14612014.884164758</v>
      </c>
      <c r="W206" s="17" t="str">
        <f>IF(V206&gt;U206,"MET","NOT MET")</f>
        <v>MET</v>
      </c>
    </row>
    <row r="207" spans="1:23" x14ac:dyDescent="0.25">
      <c r="A207" s="23" t="s">
        <v>165</v>
      </c>
      <c r="B207" s="24"/>
      <c r="C207" s="25"/>
      <c r="D207" s="25"/>
      <c r="E207" s="25"/>
      <c r="F207" s="25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32">
        <f>IF(ISNA(VLOOKUP($A205,'M1NM ELEM SEC CC20'!$A$2:$E$155,4,FALSE)),0,VLOOKUP($A205,'M1NM ELEM SEC CC20'!$A$2:$E$155,4,FALSE))</f>
        <v>1326</v>
      </c>
      <c r="R207" s="17"/>
      <c r="S207" s="17">
        <f>IF(ISNA(VLOOKUP($A205,'Elem Second Child Count 20'!$A$2:$E$156,4,FALSE)),0,VLOOKUP($A205,'Elem Second Child Count 20'!$A$2:$E$156,4,FALSE))</f>
        <v>175</v>
      </c>
      <c r="T207" s="27">
        <f>SUM(S207/S205)</f>
        <v>0.40045766590389015</v>
      </c>
      <c r="U207" s="26">
        <f>SUM(R205*S207)</f>
        <v>1574350.4378692762</v>
      </c>
      <c r="V207" s="26">
        <f>SUM(T207*V205)</f>
        <v>9759933.6058352385</v>
      </c>
      <c r="W207" s="17" t="str">
        <f>IF(V207&gt;U207,"MET", "NOT MET")</f>
        <v>MET</v>
      </c>
    </row>
    <row r="208" spans="1:23" x14ac:dyDescent="0.25">
      <c r="A208" s="23">
        <v>3620</v>
      </c>
      <c r="B208" s="24" t="s">
        <v>69</v>
      </c>
      <c r="C208" s="28">
        <f>IF(ISNA(VLOOKUP($A208,'Part 1'!$A$7:$B$153,2,FALSE)),0,VLOOKUP($A208,'Part 1'!$A$7:$B$153,2,FALSE))</f>
        <v>46920764.590000004</v>
      </c>
      <c r="D208" s="28">
        <f>IF(ISNA(VLOOKUP($A208,'Part 1'!$D$7:$E$153,2,FALSE)),0,VLOOKUP($A208,'Part 1'!$D$7:$E$153,2,FALSE))</f>
        <v>1824531.42</v>
      </c>
      <c r="E208" s="28">
        <f>IF(ISNA(VLOOKUP($A208,'Part 1'!$G$7:$H$150,2,FALSE)),0,VLOOKUP($A208,'Part 1'!$G$7:$H$150,2,FALSE))</f>
        <v>0</v>
      </c>
      <c r="F208" s="25">
        <f>+C208-D208-E208</f>
        <v>45096233.170000002</v>
      </c>
      <c r="G208" s="26">
        <f>+'part 2 totals'!C78-'part 2 totals'!D78</f>
        <v>3061044.2</v>
      </c>
      <c r="H208" s="26">
        <f>+'part 2 totals'!E78-'part 2 totals'!F78</f>
        <v>617625.14</v>
      </c>
      <c r="I208" s="26">
        <f>+'part 2 totals'!G78-'part 2 totals'!H78</f>
        <v>55601.47</v>
      </c>
      <c r="J208" s="26">
        <f>+'part 2 totals'!I78-'part 2 totals'!J78</f>
        <v>902643.89</v>
      </c>
      <c r="K208" s="26">
        <f>+'part 2 totals'!K78-'part 2 totals'!L78</f>
        <v>28831.25</v>
      </c>
      <c r="L208" s="26">
        <f>+'part 2 totals'!M78-'part 2 totals'!N78</f>
        <v>32429.850000000006</v>
      </c>
      <c r="M208" s="26">
        <f>+'part 2 totals'!O78-'part 2 totals'!P78</f>
        <v>2.04</v>
      </c>
      <c r="N208" s="26">
        <f>+'part 2 totals'!Q78-'part 2 totals'!R78+'part 2 totals'!S78-'part 2 totals'!T78</f>
        <v>300084.77</v>
      </c>
      <c r="O208" s="26">
        <f>SUM(G208:N208)</f>
        <v>4998262.6099999994</v>
      </c>
      <c r="P208" s="26">
        <f>+F208-O208</f>
        <v>40097970.560000002</v>
      </c>
      <c r="Q208" s="32">
        <f>IF(ISNA(VLOOKUP($A208,'M1NM ELEM SEC CC20'!$A$2:$E$155,5,FALSE)),0,VLOOKUP($A208,'M1NM ELEM SEC CC20'!$A$2:$E$155,5,FALSE))</f>
        <v>4317</v>
      </c>
      <c r="R208" s="26">
        <f>SUM(P208/Q208)</f>
        <v>9288.3878990039393</v>
      </c>
      <c r="S208" s="17">
        <f>IF(ISNA(VLOOKUP($A208,'Elem Second Child Count 20'!$A$2:$E$156,5,FALSE)),0,VLOOKUP($A208,'Elem Second Child Count 20'!$A$2:$E$156,5,FALSE))</f>
        <v>536</v>
      </c>
      <c r="T208" s="17"/>
      <c r="U208" s="26">
        <f>SUM(R208*S208)</f>
        <v>4978575.9138661111</v>
      </c>
      <c r="V208" s="26">
        <f>SUM(M208+N208+P208)</f>
        <v>40398057.370000005</v>
      </c>
      <c r="W208" s="17"/>
    </row>
    <row r="209" spans="1:23" x14ac:dyDescent="0.25">
      <c r="A209" s="23" t="s">
        <v>164</v>
      </c>
      <c r="B209" s="24"/>
      <c r="C209" s="25"/>
      <c r="D209" s="25"/>
      <c r="E209" s="25"/>
      <c r="F209" s="25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32">
        <f>IF(ISNA(VLOOKUP($A208,'M1NM ELEM SEC CC20'!$A$2:$E$155,3,FALSE)),0,VLOOKUP($A208,'M1NM ELEM SEC CC20'!$A$2:$E$155,3,FALSE))</f>
        <v>2381</v>
      </c>
      <c r="R209" s="17"/>
      <c r="S209" s="17">
        <f>IF(ISNA(VLOOKUP($A208,'Elem Second Child Count 20'!$A$2:$E$156,3,FALSE)),0,VLOOKUP($A208,'Elem Second Child Count 20'!$A$2:$E$156,3,FALSE))</f>
        <v>350</v>
      </c>
      <c r="T209" s="27">
        <f>SUM(S209/S208)</f>
        <v>0.65298507462686572</v>
      </c>
      <c r="U209" s="26">
        <f>SUM(S209*R208)</f>
        <v>3250935.7646513786</v>
      </c>
      <c r="V209" s="26">
        <f>SUM(T209*V208)</f>
        <v>26379328.506529856</v>
      </c>
      <c r="W209" s="17" t="str">
        <f>IF(V209&gt;U209,"MET","NOT MET")</f>
        <v>MET</v>
      </c>
    </row>
    <row r="210" spans="1:23" x14ac:dyDescent="0.25">
      <c r="A210" s="23" t="s">
        <v>165</v>
      </c>
      <c r="B210" s="24"/>
      <c r="C210" s="25"/>
      <c r="D210" s="25"/>
      <c r="E210" s="25"/>
      <c r="F210" s="25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32">
        <f>IF(ISNA(VLOOKUP($A208,'M1NM ELEM SEC CC20'!$A$2:$E$155,4,FALSE)),0,VLOOKUP($A208,'M1NM ELEM SEC CC20'!$A$2:$E$155,4,FALSE))</f>
        <v>1936</v>
      </c>
      <c r="R210" s="17"/>
      <c r="S210" s="17">
        <f>IF(ISNA(VLOOKUP($A208,'Elem Second Child Count 20'!$A$2:$E$156,4,FALSE)),0,VLOOKUP($A208,'Elem Second Child Count 20'!$A$2:$E$156,4,FALSE))</f>
        <v>186</v>
      </c>
      <c r="T210" s="27">
        <f>SUM(S210/S208)</f>
        <v>0.34701492537313433</v>
      </c>
      <c r="U210" s="26">
        <f>SUM(R208*S210)</f>
        <v>1727640.1492147327</v>
      </c>
      <c r="V210" s="26">
        <f>SUM(T210*V208)</f>
        <v>14018728.86347015</v>
      </c>
      <c r="W210" s="17" t="str">
        <f>IF(V210&gt;U210,"MET", "NOT MET")</f>
        <v>MET</v>
      </c>
    </row>
    <row r="211" spans="1:23" x14ac:dyDescent="0.25">
      <c r="A211" s="23">
        <v>3700</v>
      </c>
      <c r="B211" s="24" t="s">
        <v>70</v>
      </c>
      <c r="C211" s="28">
        <f>IF(ISNA(VLOOKUP($A211,'Part 1'!$A$7:$B$153,2,FALSE)),0,VLOOKUP($A211,'Part 1'!$A$7:$B$153,2,FALSE))</f>
        <v>96746335.700000003</v>
      </c>
      <c r="D211" s="28">
        <f>IF(ISNA(VLOOKUP($A211,'Part 1'!$D$7:$E$153,2,FALSE)),0,VLOOKUP($A211,'Part 1'!$D$7:$E$153,2,FALSE))</f>
        <v>2476858.5</v>
      </c>
      <c r="E211" s="28">
        <f>IF(ISNA(VLOOKUP($A211,'Part 1'!$G$7:$H$150,2,FALSE)),0,VLOOKUP($A211,'Part 1'!$G$7:$H$150,2,FALSE))</f>
        <v>0</v>
      </c>
      <c r="F211" s="25">
        <f>+C211-D211-E211</f>
        <v>94269477.200000003</v>
      </c>
      <c r="G211" s="26">
        <f>+'part 2 totals'!C79-'part 2 totals'!D79</f>
        <v>10369249.98</v>
      </c>
      <c r="H211" s="26">
        <f>+'part 2 totals'!E79-'part 2 totals'!F79</f>
        <v>1905036.8199999998</v>
      </c>
      <c r="I211" s="26">
        <f>+'part 2 totals'!G79-'part 2 totals'!H79</f>
        <v>35926.21</v>
      </c>
      <c r="J211" s="26">
        <f>+'part 2 totals'!I79-'part 2 totals'!J79</f>
        <v>2120079.08</v>
      </c>
      <c r="K211" s="26">
        <f>+'part 2 totals'!K79-'part 2 totals'!L79</f>
        <v>53253.4</v>
      </c>
      <c r="L211" s="26">
        <f>+'part 2 totals'!M79-'part 2 totals'!N79</f>
        <v>0</v>
      </c>
      <c r="M211" s="26">
        <f>+'part 2 totals'!O79-'part 2 totals'!P79</f>
        <v>0</v>
      </c>
      <c r="N211" s="26">
        <f>+'part 2 totals'!Q79-'part 2 totals'!R79+'part 2 totals'!S79-'part 2 totals'!T79</f>
        <v>0</v>
      </c>
      <c r="O211" s="26">
        <f>SUM(G211:N211)</f>
        <v>14483545.490000002</v>
      </c>
      <c r="P211" s="26">
        <f>+F211-O211</f>
        <v>79785931.710000008</v>
      </c>
      <c r="Q211" s="32">
        <f>IF(ISNA(VLOOKUP($A211,'M1NM ELEM SEC CC20'!$A$2:$E$155,5,FALSE)),0,VLOOKUP($A211,'M1NM ELEM SEC CC20'!$A$2:$E$155,5,FALSE))</f>
        <v>10123</v>
      </c>
      <c r="R211" s="26">
        <f>SUM(P211/Q211)</f>
        <v>7881.6488896572173</v>
      </c>
      <c r="S211" s="17">
        <f>IF(ISNA(VLOOKUP($A211,'Elem Second Child Count 20'!$A$2:$E$156,5,FALSE)),0,VLOOKUP($A211,'Elem Second Child Count 20'!$A$2:$E$156,5,FALSE))</f>
        <v>1647</v>
      </c>
      <c r="T211" s="17"/>
      <c r="U211" s="26">
        <f>SUM(R211*S211)</f>
        <v>12981075.721265437</v>
      </c>
      <c r="V211" s="26">
        <f>SUM(M211+N211+P211)</f>
        <v>79785931.710000008</v>
      </c>
      <c r="W211" s="17"/>
    </row>
    <row r="212" spans="1:23" x14ac:dyDescent="0.25">
      <c r="A212" s="23" t="s">
        <v>164</v>
      </c>
      <c r="B212" s="24"/>
      <c r="C212" s="25"/>
      <c r="D212" s="25"/>
      <c r="E212" s="25"/>
      <c r="F212" s="25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32">
        <f>IF(ISNA(VLOOKUP($A211,'M1NM ELEM SEC CC20'!$A$2:$E$155,3,FALSE)),0,VLOOKUP($A211,'M1NM ELEM SEC CC20'!$A$2:$E$155,3,FALSE))</f>
        <v>5315</v>
      </c>
      <c r="R212" s="17"/>
      <c r="S212" s="17">
        <f>IF(ISNA(VLOOKUP($A211,'Elem Second Child Count 20'!$A$2:$E$156,3,FALSE)),0,VLOOKUP($A211,'Elem Second Child Count 20'!$A$2:$E$156,3,FALSE))</f>
        <v>1022</v>
      </c>
      <c r="T212" s="27">
        <f>SUM(S212/S211)</f>
        <v>0.62052216150576811</v>
      </c>
      <c r="U212" s="26">
        <f>SUM(S212*R211)</f>
        <v>8055045.1652296763</v>
      </c>
      <c r="V212" s="26">
        <f>SUM(T212*V211)</f>
        <v>49508938.802440807</v>
      </c>
      <c r="W212" s="17" t="str">
        <f>IF(V212&gt;U212,"MET","NOT MET")</f>
        <v>MET</v>
      </c>
    </row>
    <row r="213" spans="1:23" x14ac:dyDescent="0.25">
      <c r="A213" s="23" t="s">
        <v>165</v>
      </c>
      <c r="B213" s="24"/>
      <c r="C213" s="25"/>
      <c r="D213" s="25"/>
      <c r="E213" s="25"/>
      <c r="F213" s="25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32">
        <f>IF(ISNA(VLOOKUP($A211,'M1NM ELEM SEC CC20'!$A$2:$E$155,4,FALSE)),0,VLOOKUP($A211,'M1NM ELEM SEC CC20'!$A$2:$E$155,4,FALSE))</f>
        <v>4808</v>
      </c>
      <c r="R213" s="17"/>
      <c r="S213" s="17">
        <f>IF(ISNA(VLOOKUP($A211,'Elem Second Child Count 20'!$A$2:$E$156,4,FALSE)),0,VLOOKUP($A211,'Elem Second Child Count 20'!$A$2:$E$156,4,FALSE))</f>
        <v>625</v>
      </c>
      <c r="T213" s="27">
        <f>SUM(S213/S211)</f>
        <v>0.37947783849423194</v>
      </c>
      <c r="U213" s="26">
        <f>SUM(R211*S213)</f>
        <v>4926030.5560357608</v>
      </c>
      <c r="V213" s="26">
        <f>SUM(T213*V211)</f>
        <v>30276992.907559201</v>
      </c>
      <c r="W213" s="17" t="str">
        <f>IF(V213&gt;U213,"MET", "NOT MET")</f>
        <v>MET</v>
      </c>
    </row>
    <row r="214" spans="1:23" x14ac:dyDescent="0.25">
      <c r="A214" s="23">
        <v>3800</v>
      </c>
      <c r="B214" s="24" t="s">
        <v>71</v>
      </c>
      <c r="C214" s="28">
        <f>IF(ISNA(VLOOKUP($A214,'Part 1'!$A$7:$B$153,2,FALSE)),0,VLOOKUP($A214,'Part 1'!$A$7:$B$153,2,FALSE))</f>
        <v>62054003.530000001</v>
      </c>
      <c r="D214" s="28">
        <f>IF(ISNA(VLOOKUP($A214,'Part 1'!$D$7:$E$153,2,FALSE)),0,VLOOKUP($A214,'Part 1'!$D$7:$E$153,2,FALSE))</f>
        <v>1421096.32</v>
      </c>
      <c r="E214" s="28">
        <f>IF(ISNA(VLOOKUP($A214,'Part 1'!$G$7:$H$150,2,FALSE)),0,VLOOKUP($A214,'Part 1'!$G$7:$H$150,2,FALSE))</f>
        <v>0</v>
      </c>
      <c r="F214" s="25">
        <f>+C214-D214-E214</f>
        <v>60632907.210000001</v>
      </c>
      <c r="G214" s="26">
        <f>+'part 2 totals'!C80-'part 2 totals'!D80</f>
        <v>4839457.88</v>
      </c>
      <c r="H214" s="26">
        <f>+'part 2 totals'!E80-'part 2 totals'!F80</f>
        <v>1187433.01</v>
      </c>
      <c r="I214" s="26">
        <f>+'part 2 totals'!G80-'part 2 totals'!H80</f>
        <v>0</v>
      </c>
      <c r="J214" s="26">
        <f>+'part 2 totals'!I80-'part 2 totals'!J80</f>
        <v>1554732.41</v>
      </c>
      <c r="K214" s="26">
        <f>+'part 2 totals'!K80-'part 2 totals'!L80</f>
        <v>33350.42</v>
      </c>
      <c r="L214" s="26">
        <f>+'part 2 totals'!M80-'part 2 totals'!N80</f>
        <v>0</v>
      </c>
      <c r="M214" s="26">
        <f>+'part 2 totals'!O80-'part 2 totals'!P80</f>
        <v>0</v>
      </c>
      <c r="N214" s="26">
        <f>+'part 2 totals'!Q80-'part 2 totals'!R80+'part 2 totals'!S80-'part 2 totals'!T80</f>
        <v>8731.02</v>
      </c>
      <c r="O214" s="26">
        <f>SUM(G214:N214)</f>
        <v>7623704.7399999993</v>
      </c>
      <c r="P214" s="26">
        <f>+F214-O214</f>
        <v>53009202.469999999</v>
      </c>
      <c r="Q214" s="32">
        <f>IF(ISNA(VLOOKUP($A214,'M1NM ELEM SEC CC20'!$A$2:$E$155,5,FALSE)),0,VLOOKUP($A214,'M1NM ELEM SEC CC20'!$A$2:$E$155,5,FALSE))</f>
        <v>5652</v>
      </c>
      <c r="R214" s="26">
        <f>SUM(P214/Q214)</f>
        <v>9378.8397859164888</v>
      </c>
      <c r="S214" s="17">
        <f>IF(ISNA(VLOOKUP($A214,'Elem Second Child Count 20'!$A$2:$E$156,5,FALSE)),0,VLOOKUP($A214,'Elem Second Child Count 20'!$A$2:$E$156,5,FALSE))</f>
        <v>770</v>
      </c>
      <c r="T214" s="17"/>
      <c r="U214" s="26">
        <f>SUM(R214*S214)</f>
        <v>7221706.6351556964</v>
      </c>
      <c r="V214" s="26">
        <f>SUM(M214+N214+P214)</f>
        <v>53017933.490000002</v>
      </c>
      <c r="W214" s="17"/>
    </row>
    <row r="215" spans="1:23" x14ac:dyDescent="0.25">
      <c r="A215" s="23" t="s">
        <v>164</v>
      </c>
      <c r="B215" s="24"/>
      <c r="C215" s="25"/>
      <c r="D215" s="25"/>
      <c r="E215" s="25"/>
      <c r="F215" s="25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32">
        <f>IF(ISNA(VLOOKUP($A214,'M1NM ELEM SEC CC20'!$A$2:$E$155,3,FALSE)),0,VLOOKUP($A214,'M1NM ELEM SEC CC20'!$A$2:$E$155,3,FALSE))</f>
        <v>2790</v>
      </c>
      <c r="R215" s="17"/>
      <c r="S215" s="17">
        <f>IF(ISNA(VLOOKUP($A214,'Elem Second Child Count 20'!$A$2:$E$156,3,FALSE)),0,VLOOKUP($A214,'Elem Second Child Count 20'!$A$2:$E$156,3,FALSE))</f>
        <v>427</v>
      </c>
      <c r="T215" s="27">
        <f>SUM(S215/S214)</f>
        <v>0.55454545454545456</v>
      </c>
      <c r="U215" s="26">
        <f>SUM(S215*R214)</f>
        <v>4004764.5885863407</v>
      </c>
      <c r="V215" s="26">
        <f>SUM(T215*V214)</f>
        <v>29400854.026272729</v>
      </c>
      <c r="W215" s="17" t="str">
        <f>IF(V215&gt;U215,"MET","NOT MET")</f>
        <v>MET</v>
      </c>
    </row>
    <row r="216" spans="1:23" x14ac:dyDescent="0.25">
      <c r="A216" s="23" t="s">
        <v>165</v>
      </c>
      <c r="B216" s="24"/>
      <c r="C216" s="25"/>
      <c r="D216" s="25"/>
      <c r="E216" s="25"/>
      <c r="F216" s="25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32">
        <f>IF(ISNA(VLOOKUP($A214,'M1NM ELEM SEC CC20'!$A$2:$E$155,4,FALSE)),0,VLOOKUP($A214,'M1NM ELEM SEC CC20'!$A$2:$E$155,4,FALSE))</f>
        <v>2862</v>
      </c>
      <c r="R216" s="17"/>
      <c r="S216" s="17">
        <f>IF(ISNA(VLOOKUP($A214,'Elem Second Child Count 20'!$A$2:$E$156,4,FALSE)),0,VLOOKUP($A214,'Elem Second Child Count 20'!$A$2:$E$156,4,FALSE))</f>
        <v>343</v>
      </c>
      <c r="T216" s="27">
        <f>SUM(S216/S214)</f>
        <v>0.44545454545454544</v>
      </c>
      <c r="U216" s="26">
        <f>SUM(R214*S216)</f>
        <v>3216942.0465693558</v>
      </c>
      <c r="V216" s="26">
        <f>SUM(T216*V214)</f>
        <v>23617079.463727273</v>
      </c>
      <c r="W216" s="17" t="str">
        <f>IF(V216&gt;U216,"MET", "NOT MET")</f>
        <v>MET</v>
      </c>
    </row>
    <row r="217" spans="1:23" x14ac:dyDescent="0.25">
      <c r="A217" s="23">
        <v>3820</v>
      </c>
      <c r="B217" s="24" t="s">
        <v>72</v>
      </c>
      <c r="C217" s="28">
        <f>IF(ISNA(VLOOKUP($A217,'Part 1'!$A$7:$B$153,2,FALSE)),0,VLOOKUP($A217,'Part 1'!$A$7:$B$153,2,FALSE))</f>
        <v>58503436.890000001</v>
      </c>
      <c r="D217" s="28">
        <f>IF(ISNA(VLOOKUP($A217,'Part 1'!$D$7:$E$153,2,FALSE)),0,VLOOKUP($A217,'Part 1'!$D$7:$E$153,2,FALSE))</f>
        <v>954765.77</v>
      </c>
      <c r="E217" s="28">
        <f>IF(ISNA(VLOOKUP($A217,'Part 1'!$G$7:$H$150,2,FALSE)),0,VLOOKUP($A217,'Part 1'!$G$7:$H$150,2,FALSE))</f>
        <v>0</v>
      </c>
      <c r="F217" s="25">
        <f>+C217-D217-E217</f>
        <v>57548671.119999997</v>
      </c>
      <c r="G217" s="26">
        <f>+'part 2 totals'!C81-'part 2 totals'!D81</f>
        <v>4427261.05</v>
      </c>
      <c r="H217" s="26">
        <f>+'part 2 totals'!E81-'part 2 totals'!F81</f>
        <v>3776468.23</v>
      </c>
      <c r="I217" s="26">
        <f>+'part 2 totals'!G81-'part 2 totals'!H81</f>
        <v>1600.55</v>
      </c>
      <c r="J217" s="26">
        <f>+'part 2 totals'!I81-'part 2 totals'!J81</f>
        <v>1472263.5</v>
      </c>
      <c r="K217" s="26">
        <f>+'part 2 totals'!K81-'part 2 totals'!L81</f>
        <v>63462.080000000002</v>
      </c>
      <c r="L217" s="26">
        <f>+'part 2 totals'!M81-'part 2 totals'!N81</f>
        <v>212266.68</v>
      </c>
      <c r="M217" s="26">
        <f>+'part 2 totals'!O81-'part 2 totals'!P81</f>
        <v>0</v>
      </c>
      <c r="N217" s="26">
        <f>+'part 2 totals'!Q81-'part 2 totals'!R81+'part 2 totals'!S81-'part 2 totals'!T81</f>
        <v>7510.24</v>
      </c>
      <c r="O217" s="26">
        <f>SUM(G217:N217)</f>
        <v>9960832.3299999982</v>
      </c>
      <c r="P217" s="26">
        <f>+F217-O217</f>
        <v>47587838.789999999</v>
      </c>
      <c r="Q217" s="32">
        <f>IF(ISNA(VLOOKUP($A217,'M1NM ELEM SEC CC20'!$A$2:$E$155,5,FALSE)),0,VLOOKUP($A217,'M1NM ELEM SEC CC20'!$A$2:$E$155,5,FALSE))</f>
        <v>4821</v>
      </c>
      <c r="R217" s="26">
        <f>SUM(P217/Q217)</f>
        <v>9870.9476851275667</v>
      </c>
      <c r="S217" s="17">
        <f>IF(ISNA(VLOOKUP($A217,'Elem Second Child Count 20'!$A$2:$E$156,5,FALSE)),0,VLOOKUP($A217,'Elem Second Child Count 20'!$A$2:$E$156,5,FALSE))</f>
        <v>625</v>
      </c>
      <c r="T217" s="17"/>
      <c r="U217" s="26">
        <f>SUM(R217*S217)</f>
        <v>6169342.3032047292</v>
      </c>
      <c r="V217" s="26">
        <f>SUM(M217+N217+P217)</f>
        <v>47595349.030000001</v>
      </c>
      <c r="W217" s="17"/>
    </row>
    <row r="218" spans="1:23" x14ac:dyDescent="0.25">
      <c r="A218" s="23" t="s">
        <v>164</v>
      </c>
      <c r="B218" s="24"/>
      <c r="C218" s="25"/>
      <c r="D218" s="25"/>
      <c r="E218" s="25"/>
      <c r="F218" s="25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32">
        <f>IF(ISNA(VLOOKUP($A217,'M1NM ELEM SEC CC20'!$A$2:$E$155,3,FALSE)),0,VLOOKUP($A217,'M1NM ELEM SEC CC20'!$A$2:$E$155,3,FALSE))</f>
        <v>2731</v>
      </c>
      <c r="R218" s="17"/>
      <c r="S218" s="17">
        <f>IF(ISNA(VLOOKUP($A217,'Elem Second Child Count 20'!$A$2:$E$156,3,FALSE)),0,VLOOKUP($A217,'Elem Second Child Count 20'!$A$2:$E$156,3,FALSE))</f>
        <v>384</v>
      </c>
      <c r="T218" s="27">
        <f>SUM(S218/S217)</f>
        <v>0.61439999999999995</v>
      </c>
      <c r="U218" s="26">
        <f>SUM(S218*R217)</f>
        <v>3790443.9110889854</v>
      </c>
      <c r="V218" s="26">
        <f>SUM(T218*V217)</f>
        <v>29242582.444031999</v>
      </c>
      <c r="W218" s="17" t="str">
        <f>IF(V218&gt;U218,"MET","NOT MET")</f>
        <v>MET</v>
      </c>
    </row>
    <row r="219" spans="1:23" x14ac:dyDescent="0.25">
      <c r="A219" s="23" t="s">
        <v>165</v>
      </c>
      <c r="B219" s="24"/>
      <c r="C219" s="25"/>
      <c r="D219" s="25"/>
      <c r="E219" s="25"/>
      <c r="F219" s="25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32">
        <f>IF(ISNA(VLOOKUP($A217,'M1NM ELEM SEC CC20'!$A$2:$E$155,4,FALSE)),0,VLOOKUP($A217,'M1NM ELEM SEC CC20'!$A$2:$E$155,4,FALSE))</f>
        <v>2090</v>
      </c>
      <c r="R219" s="17"/>
      <c r="S219" s="17">
        <f>IF(ISNA(VLOOKUP($A217,'Elem Second Child Count 20'!$A$2:$E$156,4,FALSE)),0,VLOOKUP($A217,'Elem Second Child Count 20'!$A$2:$E$156,4,FALSE))</f>
        <v>241</v>
      </c>
      <c r="T219" s="27">
        <f>SUM(S219/S217)</f>
        <v>0.3856</v>
      </c>
      <c r="U219" s="26">
        <f>SUM(R217*S219)</f>
        <v>2378898.3921157434</v>
      </c>
      <c r="V219" s="26">
        <f>SUM(T219*V217)</f>
        <v>18352766.585967999</v>
      </c>
      <c r="W219" s="17" t="str">
        <f>IF(V219&gt;U219,"MET", "NOT MET")</f>
        <v>MET</v>
      </c>
    </row>
    <row r="220" spans="1:23" x14ac:dyDescent="0.25">
      <c r="A220" s="23">
        <v>3900</v>
      </c>
      <c r="B220" s="24" t="s">
        <v>73</v>
      </c>
      <c r="C220" s="28">
        <f>IF(ISNA(VLOOKUP($A220,'Part 1'!$A$7:$B$153,2,FALSE)),0,VLOOKUP($A220,'Part 1'!$A$7:$B$153,2,FALSE))</f>
        <v>19335904.859999999</v>
      </c>
      <c r="D220" s="28">
        <f>IF(ISNA(VLOOKUP($A220,'Part 1'!$D$7:$E$153,2,FALSE)),0,VLOOKUP($A220,'Part 1'!$D$7:$E$153,2,FALSE))</f>
        <v>741307.09</v>
      </c>
      <c r="E220" s="28">
        <f>IF(ISNA(VLOOKUP($A220,'Part 1'!$G$7:$H$150,2,FALSE)),0,VLOOKUP($A220,'Part 1'!$G$7:$H$150,2,FALSE))</f>
        <v>0</v>
      </c>
      <c r="F220" s="25">
        <f>+C220-D220-E220</f>
        <v>18594597.77</v>
      </c>
      <c r="G220" s="26">
        <f>+'part 2 totals'!C82-'part 2 totals'!D82</f>
        <v>1295438.45</v>
      </c>
      <c r="H220" s="26">
        <f>+'part 2 totals'!E82-'part 2 totals'!F82</f>
        <v>666170.4800000001</v>
      </c>
      <c r="I220" s="26">
        <f>+'part 2 totals'!G82-'part 2 totals'!H82</f>
        <v>0</v>
      </c>
      <c r="J220" s="26">
        <f>+'part 2 totals'!I82-'part 2 totals'!J82</f>
        <v>456830.94</v>
      </c>
      <c r="K220" s="26">
        <f>+'part 2 totals'!K82-'part 2 totals'!L82</f>
        <v>17294.259999999998</v>
      </c>
      <c r="L220" s="26">
        <f>+'part 2 totals'!M82-'part 2 totals'!N82</f>
        <v>0</v>
      </c>
      <c r="M220" s="26">
        <f>+'part 2 totals'!O82-'part 2 totals'!P82</f>
        <v>0</v>
      </c>
      <c r="N220" s="26">
        <f>+'part 2 totals'!Q82-'part 2 totals'!R82+'part 2 totals'!S82-'part 2 totals'!T82</f>
        <v>67.290000000000006</v>
      </c>
      <c r="O220" s="26">
        <f>SUM(G220:N220)</f>
        <v>2435801.42</v>
      </c>
      <c r="P220" s="26">
        <f>+F220-O220</f>
        <v>16158796.35</v>
      </c>
      <c r="Q220" s="32">
        <f>IF(ISNA(VLOOKUP($A220,'M1NM ELEM SEC CC20'!$A$2:$E$155,5,FALSE)),0,VLOOKUP($A220,'M1NM ELEM SEC CC20'!$A$2:$E$155,5,FALSE))</f>
        <v>1857</v>
      </c>
      <c r="R220" s="26">
        <f>SUM(P220/Q220)</f>
        <v>8701.559693053312</v>
      </c>
      <c r="S220" s="17">
        <f>IF(ISNA(VLOOKUP($A220,'Elem Second Child Count 20'!$A$2:$E$156,5,FALSE)),0,VLOOKUP($A220,'Elem Second Child Count 20'!$A$2:$E$156,5,FALSE))</f>
        <v>251</v>
      </c>
      <c r="T220" s="17"/>
      <c r="U220" s="26">
        <f>SUM(R220*S220)</f>
        <v>2184091.4829563815</v>
      </c>
      <c r="V220" s="26">
        <f>SUM(M220+N220+P220)</f>
        <v>16158863.639999999</v>
      </c>
      <c r="W220" s="17"/>
    </row>
    <row r="221" spans="1:23" x14ac:dyDescent="0.25">
      <c r="A221" s="23" t="s">
        <v>164</v>
      </c>
      <c r="B221" s="24"/>
      <c r="C221" s="25"/>
      <c r="D221" s="25"/>
      <c r="E221" s="25"/>
      <c r="F221" s="25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32">
        <f>IF(ISNA(VLOOKUP($A220,'M1NM ELEM SEC CC20'!$A$2:$E$155,3,FALSE)),0,VLOOKUP($A220,'M1NM ELEM SEC CC20'!$A$2:$E$155,3,FALSE))</f>
        <v>951</v>
      </c>
      <c r="R221" s="17"/>
      <c r="S221" s="17">
        <f>IF(ISNA(VLOOKUP($A220,'Elem Second Child Count 20'!$A$2:$E$156,3,FALSE)),0,VLOOKUP($A220,'Elem Second Child Count 20'!$A$2:$E$156,3,FALSE))</f>
        <v>156</v>
      </c>
      <c r="T221" s="27">
        <f>SUM(S221/S220)</f>
        <v>0.62151394422310757</v>
      </c>
      <c r="U221" s="26">
        <f>SUM(S221*R220)</f>
        <v>1357443.3121163168</v>
      </c>
      <c r="V221" s="26">
        <f>SUM(T221*V220)</f>
        <v>10042959.07505976</v>
      </c>
      <c r="W221" s="17" t="str">
        <f>IF(V221&gt;U221,"MET","NOT MET")</f>
        <v>MET</v>
      </c>
    </row>
    <row r="222" spans="1:23" x14ac:dyDescent="0.25">
      <c r="A222" s="23" t="s">
        <v>165</v>
      </c>
      <c r="B222" s="24"/>
      <c r="C222" s="25"/>
      <c r="D222" s="25"/>
      <c r="E222" s="25"/>
      <c r="F222" s="25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32">
        <f>IF(ISNA(VLOOKUP($A220,'M1NM ELEM SEC CC20'!$A$2:$E$155,4,FALSE)),0,VLOOKUP($A220,'M1NM ELEM SEC CC20'!$A$2:$E$155,4,FALSE))</f>
        <v>906</v>
      </c>
      <c r="R222" s="17"/>
      <c r="S222" s="17">
        <f>IF(ISNA(VLOOKUP($A220,'Elem Second Child Count 20'!$A$2:$E$156,4,FALSE)),0,VLOOKUP($A220,'Elem Second Child Count 20'!$A$2:$E$156,4,FALSE))</f>
        <v>95</v>
      </c>
      <c r="T222" s="27">
        <f>SUM(S222/S220)</f>
        <v>0.37848605577689243</v>
      </c>
      <c r="U222" s="26">
        <f>SUM(R220*S222)</f>
        <v>826648.17084006465</v>
      </c>
      <c r="V222" s="26">
        <f>SUM(T222*V220)</f>
        <v>6115904.5649402384</v>
      </c>
      <c r="W222" s="17" t="str">
        <f>IF(V222&gt;U222,"MET", "NOT MET")</f>
        <v>MET</v>
      </c>
    </row>
    <row r="223" spans="1:23" x14ac:dyDescent="0.25">
      <c r="A223" s="23">
        <v>4000</v>
      </c>
      <c r="B223" s="24" t="s">
        <v>74</v>
      </c>
      <c r="C223" s="28">
        <f>IF(ISNA(VLOOKUP($A223,'Part 1'!$A$7:$B$153,2,FALSE)),0,VLOOKUP($A223,'Part 1'!$A$7:$B$153,2,FALSE))</f>
        <v>24893234.890000001</v>
      </c>
      <c r="D223" s="28">
        <f>IF(ISNA(VLOOKUP($A223,'Part 1'!$D$7:$E$153,2,FALSE)),0,VLOOKUP($A223,'Part 1'!$D$7:$E$153,2,FALSE))</f>
        <v>1052002.8899999999</v>
      </c>
      <c r="E223" s="28">
        <f>IF(ISNA(VLOOKUP($A223,'Part 1'!$G$7:$H$150,2,FALSE)),0,VLOOKUP($A223,'Part 1'!$G$7:$H$150,2,FALSE))</f>
        <v>0</v>
      </c>
      <c r="F223" s="25">
        <f>+C223-D223-E223</f>
        <v>23841232</v>
      </c>
      <c r="G223" s="26">
        <f>+'part 2 totals'!C83-'part 2 totals'!D83</f>
        <v>1900145.2</v>
      </c>
      <c r="H223" s="26">
        <f>+'part 2 totals'!E83-'part 2 totals'!F83</f>
        <v>1119544.95</v>
      </c>
      <c r="I223" s="26">
        <f>+'part 2 totals'!G83-'part 2 totals'!H83</f>
        <v>12546.39</v>
      </c>
      <c r="J223" s="26">
        <f>+'part 2 totals'!I83-'part 2 totals'!J83</f>
        <v>680646.18</v>
      </c>
      <c r="K223" s="26">
        <f>+'part 2 totals'!K83-'part 2 totals'!L83</f>
        <v>36277.72</v>
      </c>
      <c r="L223" s="26">
        <f>+'part 2 totals'!M83-'part 2 totals'!N83</f>
        <v>0</v>
      </c>
      <c r="M223" s="26">
        <f>+'part 2 totals'!O83-'part 2 totals'!P83</f>
        <v>0</v>
      </c>
      <c r="N223" s="26">
        <f>+'part 2 totals'!Q83-'part 2 totals'!R83+'part 2 totals'!S83-'part 2 totals'!T83</f>
        <v>22408.82</v>
      </c>
      <c r="O223" s="26">
        <f>SUM(G223:N223)</f>
        <v>3771569.2600000002</v>
      </c>
      <c r="P223" s="26">
        <f>+F223-O223</f>
        <v>20069662.739999998</v>
      </c>
      <c r="Q223" s="32">
        <f>IF(ISNA(VLOOKUP($A223,'M1NM ELEM SEC CC20'!$A$2:$E$155,5,FALSE)),0,VLOOKUP($A223,'M1NM ELEM SEC CC20'!$A$2:$E$155,5,FALSE))</f>
        <v>2577</v>
      </c>
      <c r="R223" s="26">
        <f>SUM(P223/Q223)</f>
        <v>7787.9948544819554</v>
      </c>
      <c r="S223" s="17">
        <f>IF(ISNA(VLOOKUP($A223,'Elem Second Child Count 20'!$A$2:$E$156,5,FALSE)),0,VLOOKUP($A223,'Elem Second Child Count 20'!$A$2:$E$156,5,FALSE))</f>
        <v>432</v>
      </c>
      <c r="T223" s="17"/>
      <c r="U223" s="26">
        <f>SUM(R223*S223)</f>
        <v>3364413.7771362048</v>
      </c>
      <c r="V223" s="26">
        <f>SUM(M223+N223+P223)</f>
        <v>20092071.559999999</v>
      </c>
      <c r="W223" s="17"/>
    </row>
    <row r="224" spans="1:23" x14ac:dyDescent="0.25">
      <c r="A224" s="23" t="s">
        <v>164</v>
      </c>
      <c r="B224" s="24"/>
      <c r="C224" s="25"/>
      <c r="D224" s="25"/>
      <c r="E224" s="25"/>
      <c r="F224" s="25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32">
        <f>IF(ISNA(VLOOKUP($A223,'M1NM ELEM SEC CC20'!$A$2:$E$155,3,FALSE)),0,VLOOKUP($A223,'M1NM ELEM SEC CC20'!$A$2:$E$155,3,FALSE))</f>
        <v>1433</v>
      </c>
      <c r="R224" s="17"/>
      <c r="S224" s="17">
        <f>IF(ISNA(VLOOKUP($A223,'Elem Second Child Count 20'!$A$2:$E$156,3,FALSE)),0,VLOOKUP($A223,'Elem Second Child Count 20'!$A$2:$E$156,3,FALSE))</f>
        <v>302</v>
      </c>
      <c r="T224" s="27">
        <f>SUM(S224/S223)</f>
        <v>0.69907407407407407</v>
      </c>
      <c r="U224" s="26">
        <f>SUM(S224*R223)</f>
        <v>2351974.4460535506</v>
      </c>
      <c r="V224" s="26">
        <f>SUM(T224*V223)</f>
        <v>14045846.322037036</v>
      </c>
      <c r="W224" s="17" t="str">
        <f>IF(V224&gt;U224,"MET","NOT MET")</f>
        <v>MET</v>
      </c>
    </row>
    <row r="225" spans="1:23" x14ac:dyDescent="0.25">
      <c r="A225" s="23" t="s">
        <v>165</v>
      </c>
      <c r="B225" s="24"/>
      <c r="C225" s="25"/>
      <c r="D225" s="25"/>
      <c r="E225" s="25"/>
      <c r="F225" s="25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32">
        <f>IF(ISNA(VLOOKUP($A223,'M1NM ELEM SEC CC20'!$A$2:$E$155,4,FALSE)),0,VLOOKUP($A223,'M1NM ELEM SEC CC20'!$A$2:$E$155,4,FALSE))</f>
        <v>1144</v>
      </c>
      <c r="R225" s="17"/>
      <c r="S225" s="17">
        <f>IF(ISNA(VLOOKUP($A223,'Elem Second Child Count 20'!$A$2:$E$156,4,FALSE)),0,VLOOKUP($A223,'Elem Second Child Count 20'!$A$2:$E$156,4,FALSE))</f>
        <v>130</v>
      </c>
      <c r="T225" s="27">
        <f>SUM(S225/S223)</f>
        <v>0.30092592592592593</v>
      </c>
      <c r="U225" s="26">
        <f>SUM(R223*S225)</f>
        <v>1012439.3310826542</v>
      </c>
      <c r="V225" s="26">
        <f>SUM(T225*V223)</f>
        <v>6046225.2379629631</v>
      </c>
      <c r="W225" s="17" t="str">
        <f>IF(V225&gt;U225,"MET", "NOT MET")</f>
        <v>MET</v>
      </c>
    </row>
    <row r="226" spans="1:23" x14ac:dyDescent="0.25">
      <c r="A226" s="23">
        <v>4100</v>
      </c>
      <c r="B226" s="24" t="s">
        <v>75</v>
      </c>
      <c r="C226" s="28">
        <f>IF(ISNA(VLOOKUP($A226,'Part 1'!$A$7:$B$153,2,FALSE)),0,VLOOKUP($A226,'Part 1'!$A$7:$B$153,2,FALSE))</f>
        <v>61915819.630000003</v>
      </c>
      <c r="D226" s="28">
        <f>IF(ISNA(VLOOKUP($A226,'Part 1'!$D$7:$E$153,2,FALSE)),0,VLOOKUP($A226,'Part 1'!$D$7:$E$153,2,FALSE))</f>
        <v>1553788.81</v>
      </c>
      <c r="E226" s="28">
        <f>IF(ISNA(VLOOKUP($A226,'Part 1'!$G$7:$H$150,2,FALSE)),0,VLOOKUP($A226,'Part 1'!$G$7:$H$150,2,FALSE))</f>
        <v>0</v>
      </c>
      <c r="F226" s="25">
        <f>+C226-D226-E226</f>
        <v>60362030.82</v>
      </c>
      <c r="G226" s="26">
        <f>+'part 2 totals'!C84-'part 2 totals'!D84</f>
        <v>4777183.2300000004</v>
      </c>
      <c r="H226" s="26">
        <f>+'part 2 totals'!E84-'part 2 totals'!F84</f>
        <v>1077685.6600000001</v>
      </c>
      <c r="I226" s="26">
        <f>+'part 2 totals'!G84-'part 2 totals'!H84</f>
        <v>0</v>
      </c>
      <c r="J226" s="26">
        <f>+'part 2 totals'!I84-'part 2 totals'!J84</f>
        <v>1281129.46</v>
      </c>
      <c r="K226" s="26">
        <f>+'part 2 totals'!K84-'part 2 totals'!L84</f>
        <v>36947.26</v>
      </c>
      <c r="L226" s="26">
        <f>+'part 2 totals'!M84-'part 2 totals'!N84</f>
        <v>26550</v>
      </c>
      <c r="M226" s="26">
        <f>+'part 2 totals'!O84-'part 2 totals'!P84</f>
        <v>0</v>
      </c>
      <c r="N226" s="26">
        <f>+'part 2 totals'!Q84-'part 2 totals'!R84+'part 2 totals'!S84-'part 2 totals'!T84</f>
        <v>3931.5299999999997</v>
      </c>
      <c r="O226" s="26">
        <f>SUM(G226:N226)</f>
        <v>7203427.1400000006</v>
      </c>
      <c r="P226" s="26">
        <f>+F226-O226</f>
        <v>53158603.68</v>
      </c>
      <c r="Q226" s="32">
        <f>IF(ISNA(VLOOKUP($A226,'M1NM ELEM SEC CC20'!$A$2:$E$155,5,FALSE)),0,VLOOKUP($A226,'M1NM ELEM SEC CC20'!$A$2:$E$155,5,FALSE))</f>
        <v>6389</v>
      </c>
      <c r="R226" s="26">
        <f>SUM(P226/Q226)</f>
        <v>8320.3323963061503</v>
      </c>
      <c r="S226" s="17">
        <f>IF(ISNA(VLOOKUP($A226,'Elem Second Child Count 20'!$A$2:$E$156,5,FALSE)),0,VLOOKUP($A226,'Elem Second Child Count 20'!$A$2:$E$156,5,FALSE))</f>
        <v>945</v>
      </c>
      <c r="T226" s="17"/>
      <c r="U226" s="26">
        <f>SUM(R226*S226)</f>
        <v>7862714.1145093124</v>
      </c>
      <c r="V226" s="26">
        <f>SUM(M226+N226+P226)</f>
        <v>53162535.210000001</v>
      </c>
      <c r="W226" s="17"/>
    </row>
    <row r="227" spans="1:23" x14ac:dyDescent="0.25">
      <c r="A227" s="23" t="s">
        <v>164</v>
      </c>
      <c r="B227" s="24"/>
      <c r="C227" s="25"/>
      <c r="D227" s="25"/>
      <c r="E227" s="25"/>
      <c r="F227" s="25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32">
        <f>IF(ISNA(VLOOKUP($A226,'M1NM ELEM SEC CC20'!$A$2:$E$155,3,FALSE)),0,VLOOKUP($A226,'M1NM ELEM SEC CC20'!$A$2:$E$155,3,FALSE))</f>
        <v>3385</v>
      </c>
      <c r="R227" s="17"/>
      <c r="S227" s="17">
        <f>IF(ISNA(VLOOKUP($A226,'Elem Second Child Count 20'!$A$2:$E$156,3,FALSE)),0,VLOOKUP($A226,'Elem Second Child Count 20'!$A$2:$E$156,3,FALSE))</f>
        <v>559</v>
      </c>
      <c r="T227" s="27">
        <f>SUM(S227/S226)</f>
        <v>0.59153439153439158</v>
      </c>
      <c r="U227" s="26">
        <f>SUM(S227*R226)</f>
        <v>4651065.8095351383</v>
      </c>
      <c r="V227" s="26">
        <f>SUM(T227*V226)</f>
        <v>31447467.917873017</v>
      </c>
      <c r="W227" s="17" t="str">
        <f>IF(V227&gt;U227,"MET","NOT MET")</f>
        <v>MET</v>
      </c>
    </row>
    <row r="228" spans="1:23" x14ac:dyDescent="0.25">
      <c r="A228" s="23" t="s">
        <v>165</v>
      </c>
      <c r="B228" s="24"/>
      <c r="C228" s="25"/>
      <c r="D228" s="25"/>
      <c r="E228" s="25"/>
      <c r="F228" s="25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32">
        <f>IF(ISNA(VLOOKUP($A226,'M1NM ELEM SEC CC20'!$A$2:$E$155,4,FALSE)),0,VLOOKUP($A226,'M1NM ELEM SEC CC20'!$A$2:$E$155,4,FALSE))</f>
        <v>3004</v>
      </c>
      <c r="R228" s="17"/>
      <c r="S228" s="17">
        <f>IF(ISNA(VLOOKUP($A226,'Elem Second Child Count 20'!$A$2:$E$156,4,FALSE)),0,VLOOKUP($A226,'Elem Second Child Count 20'!$A$2:$E$156,4,FALSE))</f>
        <v>386</v>
      </c>
      <c r="T228" s="27">
        <f>SUM(S228/S226)</f>
        <v>0.40846560846560848</v>
      </c>
      <c r="U228" s="26">
        <f>SUM(R226*S228)</f>
        <v>3211648.3049741741</v>
      </c>
      <c r="V228" s="26">
        <f>SUM(T228*V226)</f>
        <v>21715067.292126983</v>
      </c>
      <c r="W228" s="17" t="str">
        <f>IF(V228&gt;U228,"MET", "NOT MET")</f>
        <v>MET</v>
      </c>
    </row>
    <row r="229" spans="1:23" x14ac:dyDescent="0.25">
      <c r="A229" s="23">
        <v>4111</v>
      </c>
      <c r="B229" s="24" t="s">
        <v>76</v>
      </c>
      <c r="C229" s="28">
        <f>IF(ISNA(VLOOKUP($A229,'Part 1'!$A$7:$B$153,2,FALSE)),0,VLOOKUP($A229,'Part 1'!$A$7:$B$153,2,FALSE))</f>
        <v>11133155.41</v>
      </c>
      <c r="D229" s="28">
        <f>IF(ISNA(VLOOKUP($A229,'Part 1'!$D$7:$E$153,2,FALSE)),0,VLOOKUP($A229,'Part 1'!$D$7:$E$153,2,FALSE))</f>
        <v>393513.9</v>
      </c>
      <c r="E229" s="28">
        <f>IF(ISNA(VLOOKUP($A229,'Part 1'!$G$7:$H$150,2,FALSE)),0,VLOOKUP($A229,'Part 1'!$G$7:$H$150,2,FALSE))</f>
        <v>0</v>
      </c>
      <c r="F229" s="25">
        <f>+C229-D229-E229</f>
        <v>10739641.51</v>
      </c>
      <c r="G229" s="26">
        <f>+'part 2 totals'!C85-'part 2 totals'!D85</f>
        <v>1095808.46</v>
      </c>
      <c r="H229" s="26">
        <f>+'part 2 totals'!E85-'part 2 totals'!F85</f>
        <v>240691.79</v>
      </c>
      <c r="I229" s="26">
        <f>+'part 2 totals'!G85-'part 2 totals'!H85</f>
        <v>0</v>
      </c>
      <c r="J229" s="26">
        <f>+'part 2 totals'!I85-'part 2 totals'!J85</f>
        <v>294506.85000000003</v>
      </c>
      <c r="K229" s="26">
        <f>+'part 2 totals'!K85-'part 2 totals'!L85</f>
        <v>10468.950000000001</v>
      </c>
      <c r="L229" s="26">
        <f>+'part 2 totals'!M85-'part 2 totals'!N85</f>
        <v>0</v>
      </c>
      <c r="M229" s="26">
        <f>+'part 2 totals'!O85-'part 2 totals'!P85</f>
        <v>0</v>
      </c>
      <c r="N229" s="26">
        <f>+'part 2 totals'!Q85-'part 2 totals'!R85+'part 2 totals'!S85-'part 2 totals'!T85</f>
        <v>7287.77</v>
      </c>
      <c r="O229" s="26">
        <f>SUM(G229:N229)</f>
        <v>1648763.82</v>
      </c>
      <c r="P229" s="26">
        <f>+F229-O229</f>
        <v>9090877.6899999995</v>
      </c>
      <c r="Q229" s="32">
        <f>IF(ISNA(VLOOKUP($A229,'M1NM ELEM SEC CC20'!$A$2:$E$155,5,FALSE)),0,VLOOKUP($A229,'M1NM ELEM SEC CC20'!$A$2:$E$155,5,FALSE))</f>
        <v>1170</v>
      </c>
      <c r="R229" s="26">
        <f>SUM(P229/Q229)</f>
        <v>7769.9809316239316</v>
      </c>
      <c r="S229" s="17">
        <f>IF(ISNA(VLOOKUP($A229,'Elem Second Child Count 20'!$A$2:$E$156,5,FALSE)),0,VLOOKUP($A229,'Elem Second Child Count 20'!$A$2:$E$156,5,FALSE))</f>
        <v>179</v>
      </c>
      <c r="T229" s="17"/>
      <c r="U229" s="26">
        <f>SUM(R229*S229)</f>
        <v>1390826.5867606837</v>
      </c>
      <c r="V229" s="26">
        <f>SUM(M229+N229+P229)</f>
        <v>9098165.459999999</v>
      </c>
      <c r="W229" s="17"/>
    </row>
    <row r="230" spans="1:23" x14ac:dyDescent="0.25">
      <c r="A230" s="23" t="s">
        <v>164</v>
      </c>
      <c r="B230" s="24"/>
      <c r="C230" s="25"/>
      <c r="D230" s="25"/>
      <c r="E230" s="25"/>
      <c r="F230" s="25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32">
        <f>IF(ISNA(VLOOKUP($A229,'M1NM ELEM SEC CC20'!$A$2:$E$155,3,FALSE)),0,VLOOKUP($A229,'M1NM ELEM SEC CC20'!$A$2:$E$155,3,FALSE))</f>
        <v>614</v>
      </c>
      <c r="R230" s="17"/>
      <c r="S230" s="17">
        <f>IF(ISNA(VLOOKUP($A229,'Elem Second Child Count 20'!$A$2:$E$156,3,FALSE)),0,VLOOKUP($A229,'Elem Second Child Count 20'!$A$2:$E$156,3,FALSE))</f>
        <v>120</v>
      </c>
      <c r="T230" s="27">
        <f>SUM(S230/S229)</f>
        <v>0.67039106145251393</v>
      </c>
      <c r="U230" s="26">
        <f>SUM(S230*R229)</f>
        <v>932397.71179487184</v>
      </c>
      <c r="V230" s="26">
        <f>SUM(T230*V229)</f>
        <v>6099328.7999999989</v>
      </c>
      <c r="W230" s="17" t="str">
        <f>IF(V230&gt;U230,"MET","NOT MET")</f>
        <v>MET</v>
      </c>
    </row>
    <row r="231" spans="1:23" x14ac:dyDescent="0.25">
      <c r="A231" s="23" t="s">
        <v>165</v>
      </c>
      <c r="B231" s="24"/>
      <c r="C231" s="25"/>
      <c r="D231" s="25"/>
      <c r="E231" s="25"/>
      <c r="F231" s="25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32">
        <f>IF(ISNA(VLOOKUP($A229,'M1NM ELEM SEC CC20'!$A$2:$E$155,4,FALSE)),0,VLOOKUP($A229,'M1NM ELEM SEC CC20'!$A$2:$E$155,4,FALSE))</f>
        <v>556</v>
      </c>
      <c r="R231" s="17"/>
      <c r="S231" s="17">
        <f>IF(ISNA(VLOOKUP($A229,'Elem Second Child Count 20'!$A$2:$E$156,4,FALSE)),0,VLOOKUP($A229,'Elem Second Child Count 20'!$A$2:$E$156,4,FALSE))</f>
        <v>59</v>
      </c>
      <c r="T231" s="27">
        <f>SUM(S231/S229)</f>
        <v>0.32960893854748602</v>
      </c>
      <c r="U231" s="26">
        <f>SUM(R229*S231)</f>
        <v>458428.87496581196</v>
      </c>
      <c r="V231" s="26">
        <f>SUM(T231*V229)</f>
        <v>2998836.6599999997</v>
      </c>
      <c r="W231" s="17" t="str">
        <f>IF(V231&gt;U231,"MET", "NOT MET")</f>
        <v>MET</v>
      </c>
    </row>
    <row r="232" spans="1:23" x14ac:dyDescent="0.25">
      <c r="A232" s="23">
        <v>4120</v>
      </c>
      <c r="B232" s="24" t="s">
        <v>77</v>
      </c>
      <c r="C232" s="28">
        <f>IF(ISNA(VLOOKUP($A232,'Part 1'!$A$7:$B$153,2,FALSE)),0,VLOOKUP($A232,'Part 1'!$A$7:$B$153,2,FALSE))</f>
        <v>72658444.939999998</v>
      </c>
      <c r="D232" s="28">
        <f>IF(ISNA(VLOOKUP($A232,'Part 1'!$D$7:$E$153,2,FALSE)),0,VLOOKUP($A232,'Part 1'!$D$7:$E$153,2,FALSE))</f>
        <v>1932367.94</v>
      </c>
      <c r="E232" s="28">
        <f>'Part 1'!L78</f>
        <v>0</v>
      </c>
      <c r="F232" s="25">
        <f>+C232-D232-E232</f>
        <v>70726077</v>
      </c>
      <c r="G232" s="26">
        <f>+'part 2 totals'!C86-'part 2 totals'!D86</f>
        <v>5943255.6900000004</v>
      </c>
      <c r="H232" s="26">
        <f>+'part 2 totals'!E86-'part 2 totals'!F86</f>
        <v>2429138.2399999998</v>
      </c>
      <c r="I232" s="26">
        <f>+'part 2 totals'!G86-'part 2 totals'!H86</f>
        <v>48458.770000000004</v>
      </c>
      <c r="J232" s="26">
        <f>+'part 2 totals'!I86-'part 2 totals'!J86</f>
        <v>1691567.6700000002</v>
      </c>
      <c r="K232" s="26">
        <f>+'part 2 totals'!K86-'part 2 totals'!L86</f>
        <v>77191.91</v>
      </c>
      <c r="L232" s="26">
        <f>+'part 2 totals'!M86-'part 2 totals'!N86</f>
        <v>660256.17999999993</v>
      </c>
      <c r="M232" s="26">
        <f>+'part 2 totals'!O86-'part 2 totals'!P86</f>
        <v>0</v>
      </c>
      <c r="N232" s="26">
        <f>+'part 2 totals'!Q86-'part 2 totals'!R86+'part 2 totals'!S86-'part 2 totals'!T86</f>
        <v>14673.210000000001</v>
      </c>
      <c r="O232" s="26">
        <f>SUM(G232:N232)</f>
        <v>10864541.67</v>
      </c>
      <c r="P232" s="26">
        <f>+F232-O232</f>
        <v>59861535.329999998</v>
      </c>
      <c r="Q232" s="32">
        <f>IF(ISNA(VLOOKUP($A232,'M1NM ELEM SEC CC20'!$A$2:$E$155,5,FALSE)),0,VLOOKUP($A232,'M1NM ELEM SEC CC20'!$A$2:$E$155,5,FALSE))</f>
        <v>6748</v>
      </c>
      <c r="R232" s="26">
        <f>SUM(P232/Q232)</f>
        <v>8871.0040500889154</v>
      </c>
      <c r="S232" s="17">
        <f>IF(ISNA(VLOOKUP($A232,'Elem Second Child Count 20'!$A$2:$E$156,5,FALSE)),0,VLOOKUP($A232,'Elem Second Child Count 20'!$A$2:$E$156,5,FALSE))</f>
        <v>1000</v>
      </c>
      <c r="T232" s="17"/>
      <c r="U232" s="26">
        <f>SUM(R232*S232)</f>
        <v>8871004.050088916</v>
      </c>
      <c r="V232" s="26">
        <f>SUM(M232+N232+P232)</f>
        <v>59876208.539999999</v>
      </c>
      <c r="W232" s="17"/>
    </row>
    <row r="233" spans="1:23" x14ac:dyDescent="0.25">
      <c r="A233" s="23" t="s">
        <v>164</v>
      </c>
      <c r="B233" s="24"/>
      <c r="C233" s="25"/>
      <c r="D233" s="25"/>
      <c r="E233" s="25"/>
      <c r="F233" s="25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32">
        <f>IF(ISNA(VLOOKUP($A232,'M1NM ELEM SEC CC20'!$A$2:$E$155,3,FALSE)),0,VLOOKUP($A232,'M1NM ELEM SEC CC20'!$A$2:$E$155,3,FALSE))</f>
        <v>3713</v>
      </c>
      <c r="R233" s="17"/>
      <c r="S233" s="17">
        <f>IF(ISNA(VLOOKUP($A232,'Elem Second Child Count 20'!$A$2:$E$156,3,FALSE)),0,VLOOKUP($A232,'Elem Second Child Count 20'!$A$2:$E$156,3,FALSE))</f>
        <v>636</v>
      </c>
      <c r="T233" s="27">
        <f>SUM(S233/S232)</f>
        <v>0.63600000000000001</v>
      </c>
      <c r="U233" s="26">
        <f>SUM(S233*R232)</f>
        <v>5641958.5758565506</v>
      </c>
      <c r="V233" s="26">
        <f>SUM(T233*V232)</f>
        <v>38081268.631439999</v>
      </c>
      <c r="W233" s="17" t="str">
        <f>IF(V233&gt;U233,"MET","NOT MET")</f>
        <v>MET</v>
      </c>
    </row>
    <row r="234" spans="1:23" x14ac:dyDescent="0.25">
      <c r="A234" s="23" t="s">
        <v>165</v>
      </c>
      <c r="B234" s="24"/>
      <c r="C234" s="25"/>
      <c r="D234" s="25"/>
      <c r="E234" s="25"/>
      <c r="F234" s="25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32">
        <f>IF(ISNA(VLOOKUP($A232,'M1NM ELEM SEC CC20'!$A$2:$E$155,4,FALSE)),0,VLOOKUP($A232,'M1NM ELEM SEC CC20'!$A$2:$E$155,4,FALSE))</f>
        <v>3035</v>
      </c>
      <c r="R234" s="17"/>
      <c r="S234" s="17">
        <f>IF(ISNA(VLOOKUP($A232,'Elem Second Child Count 20'!$A$2:$E$156,4,FALSE)),0,VLOOKUP($A232,'Elem Second Child Count 20'!$A$2:$E$156,4,FALSE))</f>
        <v>364</v>
      </c>
      <c r="T234" s="27">
        <f>SUM(S234/S232)</f>
        <v>0.36399999999999999</v>
      </c>
      <c r="U234" s="26">
        <f>SUM(R232*S234)</f>
        <v>3229045.4742323654</v>
      </c>
      <c r="V234" s="26">
        <f>SUM(T234*V232)</f>
        <v>21794939.90856</v>
      </c>
      <c r="W234" s="17" t="str">
        <f>IF(V234&gt;U234,"MET", "NOT MET")</f>
        <v>MET</v>
      </c>
    </row>
    <row r="235" spans="1:23" x14ac:dyDescent="0.25">
      <c r="A235" s="23">
        <v>4211</v>
      </c>
      <c r="B235" s="24" t="s">
        <v>239</v>
      </c>
      <c r="C235" s="28">
        <f>IF(ISNA(VLOOKUP($A235,'Part 1'!$A$7:$B$153,2,FALSE)),0,VLOOKUP($A235,'Part 1'!$A$7:$B$153,2,FALSE))</f>
        <v>49719598.380000003</v>
      </c>
      <c r="D235" s="28">
        <f>IF(ISNA(VLOOKUP($A235,'Part 1'!$D$7:$E$153,2,FALSE)),0,VLOOKUP($A235,'Part 1'!$D$7:$E$153,2,FALSE))</f>
        <v>2138877.83</v>
      </c>
      <c r="E235" s="28">
        <f>IF(ISNA(VLOOKUP($A235,'Part 1'!$G$7:$H$150,2,FALSE)),0,VLOOKUP($A235,'Part 1'!$G$7:$H$150,2,FALSE))</f>
        <v>0</v>
      </c>
      <c r="F235" s="25">
        <f>+C235-D235-E235</f>
        <v>47580720.550000004</v>
      </c>
      <c r="G235" s="26">
        <f>+'part 2 totals'!C87-'part 2 totals'!D87</f>
        <v>1893335.29</v>
      </c>
      <c r="H235" s="26">
        <f>+'part 2 totals'!E87-'part 2 totals'!F87</f>
        <v>3856645.08</v>
      </c>
      <c r="I235" s="26">
        <f>+'part 2 totals'!G87-'part 2 totals'!H87</f>
        <v>0</v>
      </c>
      <c r="J235" s="26">
        <f>+'part 2 totals'!I87-'part 2 totals'!J87</f>
        <v>1548366.18</v>
      </c>
      <c r="K235" s="26">
        <f>+'part 2 totals'!K87-'part 2 totals'!L87</f>
        <v>55729.07</v>
      </c>
      <c r="L235" s="26">
        <f>+'part 2 totals'!M87-'part 2 totals'!N87</f>
        <v>0.25</v>
      </c>
      <c r="M235" s="26">
        <f>+'part 2 totals'!O87-'part 2 totals'!P87</f>
        <v>0</v>
      </c>
      <c r="N235" s="26">
        <f>+'part 2 totals'!Q87-'part 2 totals'!R87+'part 2 totals'!S87-'part 2 totals'!T87</f>
        <v>0</v>
      </c>
      <c r="O235" s="26">
        <f>SUM(G235:N235)</f>
        <v>7354075.8700000001</v>
      </c>
      <c r="P235" s="26">
        <f>+F235-O235</f>
        <v>40226644.680000007</v>
      </c>
      <c r="Q235" s="32">
        <f>IF(ISNA(VLOOKUP($A235,'M1NM ELEM SEC CC20'!$A$2:$E$155,5,FALSE)),0,VLOOKUP($A235,'M1NM ELEM SEC CC20'!$A$2:$E$155,5,FALSE))</f>
        <v>4056</v>
      </c>
      <c r="R235" s="26">
        <f>SUM(P235/Q235)</f>
        <v>9917.8118047337302</v>
      </c>
      <c r="S235" s="17">
        <f>IF(ISNA(VLOOKUP($A235,'Elem Second Child Count 20'!$A$2:$E$156,5,FALSE)),0,VLOOKUP($A235,'Elem Second Child Count 20'!$A$2:$E$156,5,FALSE))</f>
        <v>503</v>
      </c>
      <c r="T235" s="17"/>
      <c r="U235" s="26">
        <f>SUM(R235*S235)</f>
        <v>4988659.3377810661</v>
      </c>
      <c r="V235" s="26">
        <f>SUM(M235+N235+P235)</f>
        <v>40226644.680000007</v>
      </c>
      <c r="W235" s="17"/>
    </row>
    <row r="236" spans="1:23" x14ac:dyDescent="0.25">
      <c r="A236" s="23" t="s">
        <v>164</v>
      </c>
      <c r="B236" s="24"/>
      <c r="C236" s="25"/>
      <c r="D236" s="25"/>
      <c r="E236" s="25"/>
      <c r="F236" s="25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32">
        <f>IF(ISNA(VLOOKUP($A235,'M1NM ELEM SEC CC20'!$A$2:$E$155,3,FALSE)),0,VLOOKUP($A235,'M1NM ELEM SEC CC20'!$A$2:$E$155,3,FALSE))</f>
        <v>2093</v>
      </c>
      <c r="R236" s="17"/>
      <c r="S236" s="17">
        <f>IF(ISNA(VLOOKUP($A235,'Elem Second Child Count 20'!$A$2:$E$156,3,FALSE)),0,VLOOKUP($A235,'Elem Second Child Count 20'!$A$2:$E$156,3,FALSE))</f>
        <v>290</v>
      </c>
      <c r="T236" s="27">
        <f>SUM(S236/S235)</f>
        <v>0.57654075546719685</v>
      </c>
      <c r="U236" s="26">
        <f>SUM(S236*R235)</f>
        <v>2876165.4233727818</v>
      </c>
      <c r="V236" s="26">
        <f>SUM(T236*V235)</f>
        <v>23192300.113717698</v>
      </c>
      <c r="W236" s="17" t="str">
        <f>IF(V236&gt;U236,"MET","NOT MET")</f>
        <v>MET</v>
      </c>
    </row>
    <row r="237" spans="1:23" x14ac:dyDescent="0.25">
      <c r="A237" s="23" t="s">
        <v>165</v>
      </c>
      <c r="B237" s="24"/>
      <c r="C237" s="25"/>
      <c r="D237" s="25"/>
      <c r="E237" s="25"/>
      <c r="F237" s="25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32">
        <f>IF(ISNA(VLOOKUP($A235,'M1NM ELEM SEC CC20'!$A$2:$E$155,4,FALSE)),0,VLOOKUP($A235,'M1NM ELEM SEC CC20'!$A$2:$E$155,4,FALSE))</f>
        <v>1963</v>
      </c>
      <c r="R237" s="17"/>
      <c r="S237" s="17">
        <f>IF(ISNA(VLOOKUP($A235,'Elem Second Child Count 20'!$A$2:$E$156,4,FALSE)),0,VLOOKUP($A235,'Elem Second Child Count 20'!$A$2:$E$156,4,FALSE))</f>
        <v>213</v>
      </c>
      <c r="T237" s="27">
        <f>SUM(S237/S235)</f>
        <v>0.4234592445328032</v>
      </c>
      <c r="U237" s="26">
        <f>SUM(R235*S237)</f>
        <v>2112493.9144082847</v>
      </c>
      <c r="V237" s="26">
        <f>SUM(T237*V235)</f>
        <v>17034344.56628231</v>
      </c>
      <c r="W237" s="17" t="str">
        <f>IF(V237&gt;U237,"MET", "NOT MET")</f>
        <v>MET</v>
      </c>
    </row>
    <row r="238" spans="1:23" x14ac:dyDescent="0.25">
      <c r="A238" s="23">
        <v>4300</v>
      </c>
      <c r="B238" s="24" t="s">
        <v>78</v>
      </c>
      <c r="C238" s="28">
        <f>IF(ISNA(VLOOKUP($A238,'Part 1'!$A$7:$B$153,2,FALSE)),0,VLOOKUP($A238,'Part 1'!$A$7:$B$153,2,FALSE))</f>
        <v>24436409.699999999</v>
      </c>
      <c r="D238" s="28">
        <f>IF(ISNA(VLOOKUP($A238,'Part 1'!$D$7:$E$153,2,FALSE)),0,VLOOKUP($A238,'Part 1'!$D$7:$E$153,2,FALSE))</f>
        <v>920928.58</v>
      </c>
      <c r="E238" s="28">
        <f>IF(ISNA(VLOOKUP($A238,'Part 1'!$G$7:$H$150,2,FALSE)),0,VLOOKUP($A238,'Part 1'!$G$7:$H$150,2,FALSE))</f>
        <v>0</v>
      </c>
      <c r="F238" s="25">
        <f>+C238-D238-E238</f>
        <v>23515481.120000001</v>
      </c>
      <c r="G238" s="26">
        <f>+'part 2 totals'!C88-'part 2 totals'!D88</f>
        <v>1944995.6199999999</v>
      </c>
      <c r="H238" s="26">
        <f>+'part 2 totals'!E88-'part 2 totals'!F88</f>
        <v>577786.86</v>
      </c>
      <c r="I238" s="26">
        <f>+'part 2 totals'!G88-'part 2 totals'!H88</f>
        <v>0</v>
      </c>
      <c r="J238" s="26">
        <f>+'part 2 totals'!I88-'part 2 totals'!J88</f>
        <v>625724.32999999996</v>
      </c>
      <c r="K238" s="26">
        <f>+'part 2 totals'!K88-'part 2 totals'!L88</f>
        <v>3305.08</v>
      </c>
      <c r="L238" s="26">
        <f>+'part 2 totals'!M88-'part 2 totals'!N88</f>
        <v>0</v>
      </c>
      <c r="M238" s="26">
        <f>+'part 2 totals'!O88-'part 2 totals'!P88</f>
        <v>0</v>
      </c>
      <c r="N238" s="26">
        <f>+'part 2 totals'!Q88-'part 2 totals'!R88+'part 2 totals'!S88-'part 2 totals'!T88</f>
        <v>85.88</v>
      </c>
      <c r="O238" s="26">
        <f>SUM(G238:N238)</f>
        <v>3151897.77</v>
      </c>
      <c r="P238" s="26">
        <f>+F238-O238</f>
        <v>20363583.350000001</v>
      </c>
      <c r="Q238" s="32">
        <f>IF(ISNA(VLOOKUP($A238,'M1NM ELEM SEC CC20'!$A$2:$E$155,5,FALSE)),0,VLOOKUP($A238,'M1NM ELEM SEC CC20'!$A$2:$E$155,5,FALSE))</f>
        <v>2729</v>
      </c>
      <c r="R238" s="26">
        <f>SUM(P238/Q238)</f>
        <v>7461.9213448149512</v>
      </c>
      <c r="S238" s="17">
        <f>IF(ISNA(VLOOKUP($A238,'Elem Second Child Count 20'!$A$2:$E$156,5,FALSE)),0,VLOOKUP($A238,'Elem Second Child Count 20'!$A$2:$E$156,5,FALSE))</f>
        <v>402</v>
      </c>
      <c r="T238" s="17"/>
      <c r="U238" s="26">
        <f>SUM(R238*S238)</f>
        <v>2999692.3806156102</v>
      </c>
      <c r="V238" s="26">
        <f>SUM(M238+N238+P238)</f>
        <v>20363669.23</v>
      </c>
      <c r="W238" s="17"/>
    </row>
    <row r="239" spans="1:23" x14ac:dyDescent="0.25">
      <c r="A239" s="23" t="s">
        <v>164</v>
      </c>
      <c r="B239" s="24"/>
      <c r="C239" s="25"/>
      <c r="D239" s="25"/>
      <c r="E239" s="25"/>
      <c r="F239" s="25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32">
        <f>IF(ISNA(VLOOKUP($A238,'M1NM ELEM SEC CC20'!$A$2:$E$155,3,FALSE)),0,VLOOKUP($A238,'M1NM ELEM SEC CC20'!$A$2:$E$155,3,FALSE))</f>
        <v>1396</v>
      </c>
      <c r="R239" s="17"/>
      <c r="S239" s="17">
        <f>IF(ISNA(VLOOKUP($A238,'Elem Second Child Count 20'!$A$2:$E$156,3,FALSE)),0,VLOOKUP($A238,'Elem Second Child Count 20'!$A$2:$E$156,3,FALSE))</f>
        <v>256</v>
      </c>
      <c r="T239" s="27">
        <f>SUM(S239/S238)</f>
        <v>0.63681592039800994</v>
      </c>
      <c r="U239" s="26">
        <f>SUM(S239*R238)</f>
        <v>1910251.8642726275</v>
      </c>
      <c r="V239" s="26">
        <f>SUM(T239*V238)</f>
        <v>12967908.763383085</v>
      </c>
      <c r="W239" s="17" t="str">
        <f>IF(V239&gt;U239,"MET","NOT MET")</f>
        <v>MET</v>
      </c>
    </row>
    <row r="240" spans="1:23" x14ac:dyDescent="0.25">
      <c r="A240" s="23" t="s">
        <v>165</v>
      </c>
      <c r="B240" s="24"/>
      <c r="C240" s="25"/>
      <c r="D240" s="25"/>
      <c r="E240" s="25"/>
      <c r="F240" s="25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32">
        <f>IF(ISNA(VLOOKUP($A238,'M1NM ELEM SEC CC20'!$A$2:$E$155,4,FALSE)),0,VLOOKUP($A238,'M1NM ELEM SEC CC20'!$A$2:$E$155,4,FALSE))</f>
        <v>1333</v>
      </c>
      <c r="R240" s="17"/>
      <c r="S240" s="17">
        <f>IF(ISNA(VLOOKUP($A238,'Elem Second Child Count 20'!$A$2:$E$156,4,FALSE)),0,VLOOKUP($A238,'Elem Second Child Count 20'!$A$2:$E$156,4,FALSE))</f>
        <v>146</v>
      </c>
      <c r="T240" s="27">
        <f>SUM(S240/S238)</f>
        <v>0.36318407960199006</v>
      </c>
      <c r="U240" s="26">
        <f>SUM(R238*S240)</f>
        <v>1089440.5163429829</v>
      </c>
      <c r="V240" s="26">
        <f>SUM(T240*V238)</f>
        <v>7395760.4666169155</v>
      </c>
      <c r="W240" s="17" t="str">
        <f>IF(V240&gt;U240,"MET", "NOT MET")</f>
        <v>MET</v>
      </c>
    </row>
    <row r="241" spans="1:23" x14ac:dyDescent="0.25">
      <c r="A241" s="23">
        <v>4320</v>
      </c>
      <c r="B241" s="24" t="s">
        <v>79</v>
      </c>
      <c r="C241" s="28">
        <f>IF(ISNA(VLOOKUP($A241,'Part 1'!$A$7:$B$153,2,FALSE)),0,VLOOKUP($A241,'Part 1'!$A$7:$B$153,2,FALSE))</f>
        <v>26846296.609999999</v>
      </c>
      <c r="D241" s="28">
        <f>IF(ISNA(VLOOKUP($A241,'Part 1'!$D$7:$E$153,2,FALSE)),0,VLOOKUP($A241,'Part 1'!$D$7:$E$153,2,FALSE))</f>
        <v>794444.05</v>
      </c>
      <c r="E241" s="28">
        <f>IF(ISNA(VLOOKUP($A241,'Part 1'!$G$7:$H$150,2,FALSE)),0,VLOOKUP($A241,'Part 1'!$G$7:$H$150,2,FALSE))</f>
        <v>0</v>
      </c>
      <c r="F241" s="25">
        <f>+C241-D241-E241</f>
        <v>26051852.559999999</v>
      </c>
      <c r="G241" s="26">
        <f>+'part 2 totals'!C89-'part 2 totals'!D89</f>
        <v>2133891.31</v>
      </c>
      <c r="H241" s="26">
        <f>+'part 2 totals'!E89-'part 2 totals'!F89</f>
        <v>1083969.6299999999</v>
      </c>
      <c r="I241" s="26">
        <f>+'part 2 totals'!G89-'part 2 totals'!H89</f>
        <v>0</v>
      </c>
      <c r="J241" s="26">
        <f>+'part 2 totals'!I89-'part 2 totals'!J89</f>
        <v>551475.15</v>
      </c>
      <c r="K241" s="26">
        <f>+'part 2 totals'!K89-'part 2 totals'!L89</f>
        <v>19125.84</v>
      </c>
      <c r="L241" s="26">
        <f>+'part 2 totals'!M89-'part 2 totals'!N89</f>
        <v>57930.870000000024</v>
      </c>
      <c r="M241" s="26">
        <f>+'part 2 totals'!O89-'part 2 totals'!P89</f>
        <v>0</v>
      </c>
      <c r="N241" s="26">
        <f>+'part 2 totals'!Q89-'part 2 totals'!R89+'part 2 totals'!S89-'part 2 totals'!T89</f>
        <v>0</v>
      </c>
      <c r="O241" s="26">
        <f>SUM(G241:N241)</f>
        <v>3846392.8</v>
      </c>
      <c r="P241" s="26">
        <f>+F241-O241</f>
        <v>22205459.759999998</v>
      </c>
      <c r="Q241" s="32">
        <f>IF(ISNA(VLOOKUP($A241,'M1NM ELEM SEC CC20'!$A$2:$E$155,5,FALSE)),0,VLOOKUP($A241,'M1NM ELEM SEC CC20'!$A$2:$E$155,5,FALSE))</f>
        <v>2582</v>
      </c>
      <c r="R241" s="26">
        <f>SUM(P241/Q241)</f>
        <v>8600.1006041828041</v>
      </c>
      <c r="S241" s="17">
        <f>IF(ISNA(VLOOKUP($A241,'Elem Second Child Count 20'!$A$2:$E$156,5,FALSE)),0,VLOOKUP($A241,'Elem Second Child Count 20'!$A$2:$E$156,5,FALSE))</f>
        <v>363</v>
      </c>
      <c r="T241" s="17"/>
      <c r="U241" s="26">
        <f>SUM(R241*S241)</f>
        <v>3121836.519318358</v>
      </c>
      <c r="V241" s="26">
        <f>SUM(M241+N241+P241)</f>
        <v>22205459.759999998</v>
      </c>
      <c r="W241" s="17"/>
    </row>
    <row r="242" spans="1:23" x14ac:dyDescent="0.25">
      <c r="A242" s="23" t="s">
        <v>164</v>
      </c>
      <c r="B242" s="24"/>
      <c r="C242" s="25"/>
      <c r="D242" s="25"/>
      <c r="E242" s="25"/>
      <c r="F242" s="25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32">
        <f>IF(ISNA(VLOOKUP($A241,'M1NM ELEM SEC CC20'!$A$2:$E$155,3,FALSE)),0,VLOOKUP($A241,'M1NM ELEM SEC CC20'!$A$2:$E$155,3,FALSE))</f>
        <v>1391</v>
      </c>
      <c r="R242" s="17"/>
      <c r="S242" s="17">
        <f>IF(ISNA(VLOOKUP($A241,'Elem Second Child Count 20'!$A$2:$E$156,3,FALSE)),0,VLOOKUP($A241,'Elem Second Child Count 20'!$A$2:$E$156,3,FALSE))</f>
        <v>229</v>
      </c>
      <c r="T242" s="27">
        <f>SUM(S242/S241)</f>
        <v>0.63085399449035817</v>
      </c>
      <c r="U242" s="26">
        <f>SUM(S242*R241)</f>
        <v>1969423.038357862</v>
      </c>
      <c r="V242" s="26">
        <f>SUM(T242*V241)</f>
        <v>14008402.989090908</v>
      </c>
      <c r="W242" s="17" t="str">
        <f>IF(V242&gt;U242,"MET","NOT MET")</f>
        <v>MET</v>
      </c>
    </row>
    <row r="243" spans="1:23" x14ac:dyDescent="0.25">
      <c r="A243" s="23" t="s">
        <v>165</v>
      </c>
      <c r="B243" s="24"/>
      <c r="C243" s="25"/>
      <c r="D243" s="25"/>
      <c r="E243" s="25"/>
      <c r="F243" s="25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32">
        <f>IF(ISNA(VLOOKUP($A241,'M1NM ELEM SEC CC20'!$A$2:$E$155,4,FALSE)),0,VLOOKUP($A241,'M1NM ELEM SEC CC20'!$A$2:$E$155,4,FALSE))</f>
        <v>1191</v>
      </c>
      <c r="R243" s="17"/>
      <c r="S243" s="17">
        <f>IF(ISNA(VLOOKUP($A241,'Elem Second Child Count 20'!$A$2:$E$156,4,FALSE)),0,VLOOKUP($A241,'Elem Second Child Count 20'!$A$2:$E$156,4,FALSE))</f>
        <v>134</v>
      </c>
      <c r="T243" s="27">
        <f>SUM(S243/S241)</f>
        <v>0.36914600550964188</v>
      </c>
      <c r="U243" s="26">
        <f>SUM(R241*S243)</f>
        <v>1152413.4809604958</v>
      </c>
      <c r="V243" s="26">
        <f>SUM(T243*V241)</f>
        <v>8197056.7709090905</v>
      </c>
      <c r="W243" s="17" t="str">
        <f>IF(V243&gt;U243,"MET", "NOT MET")</f>
        <v>MET</v>
      </c>
    </row>
    <row r="244" spans="1:23" x14ac:dyDescent="0.25">
      <c r="A244" s="23">
        <v>4400</v>
      </c>
      <c r="B244" s="24" t="s">
        <v>80</v>
      </c>
      <c r="C244" s="28">
        <f>IF(ISNA(VLOOKUP($A244,'Part 1'!$A$7:$B$153,2,FALSE)),0,VLOOKUP($A244,'Part 1'!$A$7:$B$153,2,FALSE))</f>
        <v>51366071.600000001</v>
      </c>
      <c r="D244" s="28">
        <f>IF(ISNA(VLOOKUP($A244,'Part 1'!$D$7:$E$153,2,FALSE)),0,VLOOKUP($A244,'Part 1'!$D$7:$E$153,2,FALSE))</f>
        <v>679825.18</v>
      </c>
      <c r="E244" s="28">
        <f>IF(ISNA(VLOOKUP($A244,'Part 1'!$G$7:$H$150,2,FALSE)),0,VLOOKUP($A244,'Part 1'!$G$7:$H$150,2,FALSE))</f>
        <v>0</v>
      </c>
      <c r="F244" s="25">
        <f>+C244-D244-E244</f>
        <v>50686246.420000002</v>
      </c>
      <c r="G244" s="26">
        <f>+'part 2 totals'!C90-'part 2 totals'!D90</f>
        <v>4464777.47</v>
      </c>
      <c r="H244" s="26">
        <f>+'part 2 totals'!E90-'part 2 totals'!F90</f>
        <v>1429333.93</v>
      </c>
      <c r="I244" s="26">
        <f>+'part 2 totals'!G90-'part 2 totals'!H90</f>
        <v>2474</v>
      </c>
      <c r="J244" s="26">
        <f>+'part 2 totals'!I90-'part 2 totals'!J90</f>
        <v>992428.97</v>
      </c>
      <c r="K244" s="26">
        <f>+'part 2 totals'!K90-'part 2 totals'!L90</f>
        <v>29336.19</v>
      </c>
      <c r="L244" s="26">
        <f>+'part 2 totals'!M90-'part 2 totals'!N90</f>
        <v>0</v>
      </c>
      <c r="M244" s="26">
        <f>+'part 2 totals'!O90-'part 2 totals'!P90</f>
        <v>0</v>
      </c>
      <c r="N244" s="26">
        <f>+'part 2 totals'!Q90-'part 2 totals'!R90+'part 2 totals'!S90-'part 2 totals'!T90</f>
        <v>0</v>
      </c>
      <c r="O244" s="26">
        <f>SUM(G244:N244)</f>
        <v>6918350.5599999996</v>
      </c>
      <c r="P244" s="26">
        <f>+F244-O244</f>
        <v>43767895.859999999</v>
      </c>
      <c r="Q244" s="32">
        <f>IF(ISNA(VLOOKUP($A244,'M1NM ELEM SEC CC20'!$A$2:$E$155,5,FALSE)),0,VLOOKUP($A244,'M1NM ELEM SEC CC20'!$A$2:$E$155,5,FALSE))</f>
        <v>5060</v>
      </c>
      <c r="R244" s="26">
        <f>SUM(P244/Q244)</f>
        <v>8649.7817905138345</v>
      </c>
      <c r="S244" s="17">
        <f>IF(ISNA(VLOOKUP($A244,'Elem Second Child Count 20'!$A$2:$E$156,5,FALSE)),0,VLOOKUP($A244,'Elem Second Child Count 20'!$A$2:$E$156,5,FALSE))</f>
        <v>819</v>
      </c>
      <c r="T244" s="17"/>
      <c r="U244" s="26">
        <f>SUM(R244*S244)</f>
        <v>7084171.2864308301</v>
      </c>
      <c r="V244" s="26">
        <f>SUM(M244+N244+P244)</f>
        <v>43767895.859999999</v>
      </c>
      <c r="W244" s="17"/>
    </row>
    <row r="245" spans="1:23" x14ac:dyDescent="0.25">
      <c r="A245" s="23" t="s">
        <v>164</v>
      </c>
      <c r="B245" s="24"/>
      <c r="C245" s="25"/>
      <c r="D245" s="25"/>
      <c r="E245" s="25"/>
      <c r="F245" s="25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32">
        <f>IF(ISNA(VLOOKUP($A244,'M1NM ELEM SEC CC20'!$A$2:$E$155,3,FALSE)),0,VLOOKUP($A244,'M1NM ELEM SEC CC20'!$A$2:$E$155,3,FALSE))</f>
        <v>2600</v>
      </c>
      <c r="R245" s="17"/>
      <c r="S245" s="17">
        <f>IF(ISNA(VLOOKUP($A244,'Elem Second Child Count 20'!$A$2:$E$156,3,FALSE)),0,VLOOKUP($A244,'Elem Second Child Count 20'!$A$2:$E$156,3,FALSE))</f>
        <v>473</v>
      </c>
      <c r="T245" s="27">
        <f>SUM(S245/S244)</f>
        <v>0.57753357753357748</v>
      </c>
      <c r="U245" s="26">
        <f>SUM(S245*R244)</f>
        <v>4091346.7869130438</v>
      </c>
      <c r="V245" s="26">
        <f>SUM(T245*V244)</f>
        <v>25277429.477142856</v>
      </c>
      <c r="W245" s="17" t="str">
        <f>IF(V245&gt;U245,"MET","NOT MET")</f>
        <v>MET</v>
      </c>
    </row>
    <row r="246" spans="1:23" x14ac:dyDescent="0.25">
      <c r="A246" s="23" t="s">
        <v>165</v>
      </c>
      <c r="B246" s="24"/>
      <c r="C246" s="25"/>
      <c r="D246" s="25"/>
      <c r="E246" s="25"/>
      <c r="F246" s="25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32">
        <f>IF(ISNA(VLOOKUP($A244,'M1NM ELEM SEC CC20'!$A$2:$E$155,4,FALSE)),0,VLOOKUP($A244,'M1NM ELEM SEC CC20'!$A$2:$E$155,4,FALSE))</f>
        <v>2460</v>
      </c>
      <c r="R246" s="17"/>
      <c r="S246" s="17">
        <f>IF(ISNA(VLOOKUP($A244,'Elem Second Child Count 20'!$A$2:$E$156,4,FALSE)),0,VLOOKUP($A244,'Elem Second Child Count 20'!$A$2:$E$156,4,FALSE))</f>
        <v>346</v>
      </c>
      <c r="T246" s="27">
        <f>SUM(S246/S244)</f>
        <v>0.42246642246642246</v>
      </c>
      <c r="U246" s="26">
        <f>SUM(R244*S246)</f>
        <v>2992824.4995177868</v>
      </c>
      <c r="V246" s="26">
        <f>SUM(T246*V244)</f>
        <v>18490466.382857144</v>
      </c>
      <c r="W246" s="17" t="str">
        <f>IF(V246&gt;U246,"MET", "NOT MET")</f>
        <v>MET</v>
      </c>
    </row>
    <row r="247" spans="1:23" x14ac:dyDescent="0.25">
      <c r="A247" s="23">
        <v>4420</v>
      </c>
      <c r="B247" s="24" t="s">
        <v>81</v>
      </c>
      <c r="C247" s="28">
        <f>IF(ISNA(VLOOKUP($A247,'Part 1'!$A$7:$B$153,2,FALSE)),0,VLOOKUP($A247,'Part 1'!$A$7:$B$153,2,FALSE))</f>
        <v>40353761.140000001</v>
      </c>
      <c r="D247" s="28">
        <f>IF(ISNA(VLOOKUP($A247,'Part 1'!$D$7:$E$153,2,FALSE)),0,VLOOKUP($A247,'Part 1'!$D$7:$E$153,2,FALSE))</f>
        <v>1649010.74</v>
      </c>
      <c r="E247" s="28">
        <f>IF(ISNA(VLOOKUP($A247,'Part 1'!$G$7:$H$150,2,FALSE)),0,VLOOKUP($A247,'Part 1'!$G$7:$H$150,2,FALSE))</f>
        <v>0</v>
      </c>
      <c r="F247" s="25">
        <f>+C247-D247-E247</f>
        <v>38704750.399999999</v>
      </c>
      <c r="G247" s="26">
        <f>+'part 2 totals'!C91-'part 2 totals'!D91</f>
        <v>3139792.25</v>
      </c>
      <c r="H247" s="26">
        <f>+'part 2 totals'!E91-'part 2 totals'!F91</f>
        <v>3245741.95</v>
      </c>
      <c r="I247" s="26">
        <f>+'part 2 totals'!G91-'part 2 totals'!H91</f>
        <v>0</v>
      </c>
      <c r="J247" s="26">
        <f>+'part 2 totals'!I91-'part 2 totals'!J91</f>
        <v>1200474.98</v>
      </c>
      <c r="K247" s="26">
        <f>+'part 2 totals'!K91-'part 2 totals'!L91</f>
        <v>48217.19</v>
      </c>
      <c r="L247" s="26">
        <f>+'part 2 totals'!M91-'part 2 totals'!N91</f>
        <v>1205920.01</v>
      </c>
      <c r="M247" s="26">
        <f>+'part 2 totals'!O91-'part 2 totals'!P91</f>
        <v>0</v>
      </c>
      <c r="N247" s="26">
        <f>+'part 2 totals'!Q91-'part 2 totals'!R91+'part 2 totals'!S91-'part 2 totals'!T91</f>
        <v>0</v>
      </c>
      <c r="O247" s="26">
        <f>SUM(G247:N247)</f>
        <v>8840146.3800000008</v>
      </c>
      <c r="P247" s="26">
        <f>+F247-O247</f>
        <v>29864604.019999996</v>
      </c>
      <c r="Q247" s="32">
        <f>IF(ISNA(VLOOKUP($A247,'M1NM ELEM SEC CC20'!$A$2:$E$155,5,FALSE)),0,VLOOKUP($A247,'M1NM ELEM SEC CC20'!$A$2:$E$155,5,FALSE))</f>
        <v>3199</v>
      </c>
      <c r="R247" s="26">
        <f>SUM(P247/Q247)</f>
        <v>9335.6061331666133</v>
      </c>
      <c r="S247" s="17">
        <f>IF(ISNA(VLOOKUP($A247,'Elem Second Child Count 20'!$A$2:$E$156,5,FALSE)),0,VLOOKUP($A247,'Elem Second Child Count 20'!$A$2:$E$156,5,FALSE))</f>
        <v>479</v>
      </c>
      <c r="T247" s="17"/>
      <c r="U247" s="26">
        <f>SUM(R247*S247)</f>
        <v>4471755.3377868077</v>
      </c>
      <c r="V247" s="26">
        <f>SUM(M247+N247+P247)</f>
        <v>29864604.019999996</v>
      </c>
      <c r="W247" s="17"/>
    </row>
    <row r="248" spans="1:23" x14ac:dyDescent="0.25">
      <c r="A248" s="23" t="s">
        <v>164</v>
      </c>
      <c r="B248" s="24"/>
      <c r="C248" s="25"/>
      <c r="D248" s="25"/>
      <c r="E248" s="25"/>
      <c r="F248" s="25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32">
        <f>IF(ISNA(VLOOKUP($A247,'M1NM ELEM SEC CC20'!$A$2:$E$155,3,FALSE)),0,VLOOKUP($A247,'M1NM ELEM SEC CC20'!$A$2:$E$155,3,FALSE))</f>
        <v>1715</v>
      </c>
      <c r="R248" s="17"/>
      <c r="S248" s="17">
        <f>IF(ISNA(VLOOKUP($A247,'Elem Second Child Count 20'!$A$2:$E$156,3,FALSE)),0,VLOOKUP($A247,'Elem Second Child Count 20'!$A$2:$E$156,3,FALSE))</f>
        <v>265</v>
      </c>
      <c r="T248" s="27">
        <f>SUM(S248/S247)</f>
        <v>0.55323590814196244</v>
      </c>
      <c r="U248" s="26">
        <f>SUM(S248*R247)</f>
        <v>2473935.6252891524</v>
      </c>
      <c r="V248" s="26">
        <f>SUM(T248*V247)</f>
        <v>16522171.326304801</v>
      </c>
      <c r="W248" s="17" t="str">
        <f>IF(V248&gt;U248,"MET","NOT MET")</f>
        <v>MET</v>
      </c>
    </row>
    <row r="249" spans="1:23" x14ac:dyDescent="0.25">
      <c r="A249" s="23" t="s">
        <v>165</v>
      </c>
      <c r="B249" s="24"/>
      <c r="C249" s="25"/>
      <c r="D249" s="25"/>
      <c r="E249" s="25"/>
      <c r="F249" s="25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32">
        <f>IF(ISNA(VLOOKUP($A247,'M1NM ELEM SEC CC20'!$A$2:$E$155,4,FALSE)),0,VLOOKUP($A247,'M1NM ELEM SEC CC20'!$A$2:$E$155,4,FALSE))</f>
        <v>1484</v>
      </c>
      <c r="R249" s="17"/>
      <c r="S249" s="17">
        <f>IF(ISNA(VLOOKUP($A247,'Elem Second Child Count 20'!$A$2:$E$156,4,FALSE)),0,VLOOKUP($A247,'Elem Second Child Count 20'!$A$2:$E$156,4,FALSE))</f>
        <v>214</v>
      </c>
      <c r="T249" s="27">
        <f>SUM(S249/S247)</f>
        <v>0.44676409185803756</v>
      </c>
      <c r="U249" s="26">
        <f>SUM(R247*S249)</f>
        <v>1997819.7124976553</v>
      </c>
      <c r="V249" s="26">
        <f>SUM(T249*V247)</f>
        <v>13342432.693695195</v>
      </c>
      <c r="W249" s="17" t="str">
        <f>IF(V249&gt;U249,"MET", "NOT MET")</f>
        <v>MET</v>
      </c>
    </row>
    <row r="250" spans="1:23" x14ac:dyDescent="0.25">
      <c r="A250" s="23">
        <v>4500</v>
      </c>
      <c r="B250" s="24" t="s">
        <v>82</v>
      </c>
      <c r="C250" s="28">
        <f>IF(ISNA(VLOOKUP($A250,'Part 1'!$A$7:$B$153,2,FALSE)),0,VLOOKUP($A250,'Part 1'!$A$7:$B$153,2,FALSE))</f>
        <v>141827418.06</v>
      </c>
      <c r="D250" s="28">
        <f>IF(ISNA(VLOOKUP($A250,'Part 1'!$D$7:$E$153,2,FALSE)),0,VLOOKUP($A250,'Part 1'!$D$7:$E$153,2,FALSE))</f>
        <v>8750220.8499999996</v>
      </c>
      <c r="E250" s="28">
        <f>IF(ISNA(VLOOKUP($A250,'Part 1'!$G$7:$H$150,2,FALSE)),0,VLOOKUP($A250,'Part 1'!$G$7:$H$150,2,FALSE))</f>
        <v>0</v>
      </c>
      <c r="F250" s="25">
        <f>+C250-D250-E250</f>
        <v>133077197.21000001</v>
      </c>
      <c r="G250" s="26">
        <f>+'part 2 totals'!C92-'part 2 totals'!D92</f>
        <v>10900867.07</v>
      </c>
      <c r="H250" s="26">
        <f>+'part 2 totals'!E92-'part 2 totals'!F92</f>
        <v>1049709.1099999999</v>
      </c>
      <c r="I250" s="26">
        <f>+'part 2 totals'!G92-'part 2 totals'!H92</f>
        <v>47882.98</v>
      </c>
      <c r="J250" s="26">
        <f>+'part 2 totals'!I92-'part 2 totals'!J92</f>
        <v>2616866.56</v>
      </c>
      <c r="K250" s="26">
        <f>+'part 2 totals'!K92-'part 2 totals'!L92</f>
        <v>75949.98</v>
      </c>
      <c r="L250" s="26">
        <f>+'part 2 totals'!M92-'part 2 totals'!N92</f>
        <v>325930.46999999997</v>
      </c>
      <c r="M250" s="26">
        <f>+'part 2 totals'!O92-'part 2 totals'!P92</f>
        <v>0</v>
      </c>
      <c r="N250" s="26">
        <f>+'part 2 totals'!Q92-'part 2 totals'!R92+'part 2 totals'!S92-'part 2 totals'!T92</f>
        <v>0</v>
      </c>
      <c r="O250" s="26">
        <f>SUM(G250:N250)</f>
        <v>15017206.170000002</v>
      </c>
      <c r="P250" s="26">
        <f>+F250-O250</f>
        <v>118059991.04000001</v>
      </c>
      <c r="Q250" s="32">
        <f>IF(ISNA(VLOOKUP($A250,'M1NM ELEM SEC CC20'!$A$2:$E$155,5,FALSE)),0,VLOOKUP($A250,'M1NM ELEM SEC CC20'!$A$2:$E$155,5,FALSE))</f>
        <v>12908</v>
      </c>
      <c r="R250" s="26">
        <f>SUM(P250/Q250)</f>
        <v>9146.2651874806324</v>
      </c>
      <c r="S250" s="17">
        <f>IF(ISNA(VLOOKUP($A250,'Elem Second Child Count 20'!$A$2:$E$156,5,FALSE)),0,VLOOKUP($A250,'Elem Second Child Count 20'!$A$2:$E$156,5,FALSE))</f>
        <v>1477</v>
      </c>
      <c r="T250" s="17"/>
      <c r="U250" s="26">
        <f>SUM(R250*S250)</f>
        <v>13509033.681908894</v>
      </c>
      <c r="V250" s="26">
        <f>SUM(M250+N250+P250)</f>
        <v>118059991.04000001</v>
      </c>
      <c r="W250" s="17"/>
    </row>
    <row r="251" spans="1:23" x14ac:dyDescent="0.25">
      <c r="A251" s="23" t="s">
        <v>164</v>
      </c>
      <c r="B251" s="24"/>
      <c r="C251" s="25"/>
      <c r="D251" s="25"/>
      <c r="E251" s="25"/>
      <c r="F251" s="25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32">
        <f>IF(ISNA(VLOOKUP($A250,'M1NM ELEM SEC CC20'!$A$2:$E$155,3,FALSE)),0,VLOOKUP($A250,'M1NM ELEM SEC CC20'!$A$2:$E$155,3,FALSE))</f>
        <v>6707</v>
      </c>
      <c r="R251" s="17"/>
      <c r="S251" s="17">
        <f>IF(ISNA(VLOOKUP($A250,'Elem Second Child Count 20'!$A$2:$E$156,3,FALSE)),0,VLOOKUP($A250,'Elem Second Child Count 20'!$A$2:$E$156,3,FALSE))</f>
        <v>885</v>
      </c>
      <c r="T251" s="27">
        <f>SUM(S251/S250)</f>
        <v>0.59918754231550442</v>
      </c>
      <c r="U251" s="26">
        <f>SUM(S251*R250)</f>
        <v>8094444.6909203595</v>
      </c>
      <c r="V251" s="26">
        <f>SUM(T251*V250)</f>
        <v>70740075.877048075</v>
      </c>
      <c r="W251" s="17" t="str">
        <f>IF(V251&gt;U251,"MET","NOT MET")</f>
        <v>MET</v>
      </c>
    </row>
    <row r="252" spans="1:23" x14ac:dyDescent="0.25">
      <c r="A252" s="23" t="s">
        <v>165</v>
      </c>
      <c r="B252" s="24"/>
      <c r="C252" s="25"/>
      <c r="D252" s="25"/>
      <c r="E252" s="25"/>
      <c r="F252" s="25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32">
        <f>IF(ISNA(VLOOKUP($A250,'M1NM ELEM SEC CC20'!$A$2:$E$155,4,FALSE)),0,VLOOKUP($A250,'M1NM ELEM SEC CC20'!$A$2:$E$155,4,FALSE))</f>
        <v>6201</v>
      </c>
      <c r="R252" s="17"/>
      <c r="S252" s="17">
        <f>IF(ISNA(VLOOKUP($A250,'Elem Second Child Count 20'!$A$2:$E$156,4,FALSE)),0,VLOOKUP($A250,'Elem Second Child Count 20'!$A$2:$E$156,4,FALSE))</f>
        <v>592</v>
      </c>
      <c r="T252" s="27">
        <f>SUM(S252/S250)</f>
        <v>0.40081245768449558</v>
      </c>
      <c r="U252" s="26">
        <f>SUM(R250*S252)</f>
        <v>5414588.9909885339</v>
      </c>
      <c r="V252" s="26">
        <f>SUM(T252*V250)</f>
        <v>47319915.162951931</v>
      </c>
      <c r="W252" s="17" t="str">
        <f>IF(V252&gt;U252,"MET", "NOT MET")</f>
        <v>MET</v>
      </c>
    </row>
    <row r="253" spans="1:23" x14ac:dyDescent="0.25">
      <c r="A253" s="23">
        <v>4520</v>
      </c>
      <c r="B253" s="24" t="s">
        <v>83</v>
      </c>
      <c r="C253" s="28">
        <f>IF(ISNA(VLOOKUP($A253,'Part 1'!$A$7:$B$153,2,FALSE)),0,VLOOKUP($A253,'Part 1'!$A$7:$B$153,2,FALSE))</f>
        <v>30954195.190000001</v>
      </c>
      <c r="D253" s="28">
        <f>IF(ISNA(VLOOKUP($A253,'Part 1'!$D$7:$E$153,2,FALSE)),0,VLOOKUP($A253,'Part 1'!$D$7:$E$153,2,FALSE))</f>
        <v>255681.4</v>
      </c>
      <c r="E253" s="28">
        <f>IF(ISNA(VLOOKUP($A253,'Part 1'!$G$7:$H$150,2,FALSE)),0,VLOOKUP($A253,'Part 1'!$G$7:$H$150,2,FALSE))</f>
        <v>0</v>
      </c>
      <c r="F253" s="25">
        <f>+C253-D253-E253</f>
        <v>30698513.790000003</v>
      </c>
      <c r="G253" s="26">
        <f>+'part 2 totals'!C93-'part 2 totals'!D93</f>
        <v>2084130.32</v>
      </c>
      <c r="H253" s="26">
        <f>+'part 2 totals'!E93-'part 2 totals'!F93</f>
        <v>1438221.06</v>
      </c>
      <c r="I253" s="26">
        <f>+'part 2 totals'!G93-'part 2 totals'!H93</f>
        <v>44093.58</v>
      </c>
      <c r="J253" s="26">
        <f>+'part 2 totals'!I93-'part 2 totals'!J93</f>
        <v>750977.32</v>
      </c>
      <c r="K253" s="26">
        <f>+'part 2 totals'!K93-'part 2 totals'!L93</f>
        <v>16503.8</v>
      </c>
      <c r="L253" s="26">
        <f>+'part 2 totals'!M93-'part 2 totals'!N93</f>
        <v>0</v>
      </c>
      <c r="M253" s="26">
        <f>+'part 2 totals'!O93-'part 2 totals'!P93</f>
        <v>0</v>
      </c>
      <c r="N253" s="26">
        <f>+'part 2 totals'!Q93-'part 2 totals'!R93+'part 2 totals'!S93-'part 2 totals'!T93</f>
        <v>0</v>
      </c>
      <c r="O253" s="26">
        <f>SUM(G253:N253)</f>
        <v>4333926.08</v>
      </c>
      <c r="P253" s="26">
        <f>+F253-O253</f>
        <v>26364587.710000001</v>
      </c>
      <c r="Q253" s="32">
        <f>IF(ISNA(VLOOKUP($A253,'M1NM ELEM SEC CC20'!$A$2:$E$155,5,FALSE)),0,VLOOKUP($A253,'M1NM ELEM SEC CC20'!$A$2:$E$155,5,FALSE))</f>
        <v>3157</v>
      </c>
      <c r="R253" s="26">
        <f>SUM(P253/Q253)</f>
        <v>8351.1522679759273</v>
      </c>
      <c r="S253" s="17">
        <f>IF(ISNA(VLOOKUP($A253,'Elem Second Child Count 20'!$A$2:$E$156,5,FALSE)),0,VLOOKUP($A253,'Elem Second Child Count 20'!$A$2:$E$156,5,FALSE))</f>
        <v>314</v>
      </c>
      <c r="T253" s="17"/>
      <c r="U253" s="26">
        <f>SUM(R253*S253)</f>
        <v>2622261.8121444411</v>
      </c>
      <c r="V253" s="26">
        <f>SUM(M253+N253+P253)</f>
        <v>26364587.710000001</v>
      </c>
      <c r="W253" s="17"/>
    </row>
    <row r="254" spans="1:23" x14ac:dyDescent="0.25">
      <c r="A254" s="23" t="s">
        <v>164</v>
      </c>
      <c r="B254" s="24"/>
      <c r="C254" s="25"/>
      <c r="D254" s="25"/>
      <c r="E254" s="25"/>
      <c r="F254" s="25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32">
        <f>IF(ISNA(VLOOKUP($A253,'M1NM ELEM SEC CC20'!$A$2:$E$155,3,FALSE)),0,VLOOKUP($A253,'M1NM ELEM SEC CC20'!$A$2:$E$155,3,FALSE))</f>
        <v>1830</v>
      </c>
      <c r="R254" s="17"/>
      <c r="S254" s="17">
        <f>IF(ISNA(VLOOKUP($A253,'Elem Second Child Count 20'!$A$2:$E$156,3,FALSE)),0,VLOOKUP($A253,'Elem Second Child Count 20'!$A$2:$E$156,3,FALSE))</f>
        <v>187</v>
      </c>
      <c r="T254" s="27">
        <f>SUM(S254/S253)</f>
        <v>0.59554140127388533</v>
      </c>
      <c r="U254" s="26">
        <f>SUM(S254*R253)</f>
        <v>1561665.4741114983</v>
      </c>
      <c r="V254" s="26">
        <f>SUM(T254*V253)</f>
        <v>15701203.508821657</v>
      </c>
      <c r="W254" s="17" t="str">
        <f>IF(V254&gt;U254,"MET","NOT MET")</f>
        <v>MET</v>
      </c>
    </row>
    <row r="255" spans="1:23" x14ac:dyDescent="0.25">
      <c r="A255" s="23" t="s">
        <v>165</v>
      </c>
      <c r="B255" s="24"/>
      <c r="C255" s="25"/>
      <c r="D255" s="25"/>
      <c r="E255" s="25"/>
      <c r="F255" s="25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32">
        <f>IF(ISNA(VLOOKUP($A253,'M1NM ELEM SEC CC20'!$A$2:$E$155,4,FALSE)),0,VLOOKUP($A253,'M1NM ELEM SEC CC20'!$A$2:$E$155,4,FALSE))</f>
        <v>1327</v>
      </c>
      <c r="R255" s="17"/>
      <c r="S255" s="17">
        <f>IF(ISNA(VLOOKUP($A253,'Elem Second Child Count 20'!$A$2:$E$156,4,FALSE)),0,VLOOKUP($A253,'Elem Second Child Count 20'!$A$2:$E$156,4,FALSE))</f>
        <v>127</v>
      </c>
      <c r="T255" s="27">
        <f>SUM(S255/S253)</f>
        <v>0.40445859872611467</v>
      </c>
      <c r="U255" s="26">
        <f>SUM(R253*S255)</f>
        <v>1060596.3380329427</v>
      </c>
      <c r="V255" s="26">
        <f>SUM(T255*V253)</f>
        <v>10663384.201178344</v>
      </c>
      <c r="W255" s="17" t="str">
        <f>IF(V255&gt;U255,"MET", "NOT MET")</f>
        <v>MET</v>
      </c>
    </row>
    <row r="256" spans="1:23" x14ac:dyDescent="0.25">
      <c r="A256" s="23">
        <v>4600</v>
      </c>
      <c r="B256" s="24" t="s">
        <v>84</v>
      </c>
      <c r="C256" s="28">
        <f>IF(ISNA(VLOOKUP($A256,'Part 1'!$A$7:$B$153,2,FALSE)),0,VLOOKUP($A256,'Part 1'!$A$7:$B$153,2,FALSE))</f>
        <v>21514501.079999998</v>
      </c>
      <c r="D256" s="28">
        <f>IF(ISNA(VLOOKUP($A256,'Part 1'!$D$7:$E$153,2,FALSE)),0,VLOOKUP($A256,'Part 1'!$D$7:$E$153,2,FALSE))</f>
        <v>629358.81999999995</v>
      </c>
      <c r="E256" s="28">
        <f>IF(ISNA(VLOOKUP($A256,'Part 1'!$G$7:$H$150,2,FALSE)),0,VLOOKUP($A256,'Part 1'!$G$7:$H$150,2,FALSE))</f>
        <v>0</v>
      </c>
      <c r="F256" s="25">
        <f>+C256-D256-E256</f>
        <v>20885142.259999998</v>
      </c>
      <c r="G256" s="26">
        <f>+'part 2 totals'!C94-'part 2 totals'!D94</f>
        <v>1905845.01</v>
      </c>
      <c r="H256" s="26">
        <f>+'part 2 totals'!E94-'part 2 totals'!F94</f>
        <v>859978.41999999993</v>
      </c>
      <c r="I256" s="26">
        <f>+'part 2 totals'!G94-'part 2 totals'!H94</f>
        <v>0</v>
      </c>
      <c r="J256" s="26">
        <f>+'part 2 totals'!I94-'part 2 totals'!J94</f>
        <v>560945.72</v>
      </c>
      <c r="K256" s="26">
        <f>+'part 2 totals'!K94-'part 2 totals'!L94</f>
        <v>34853.97</v>
      </c>
      <c r="L256" s="26">
        <f>+'part 2 totals'!M94-'part 2 totals'!N94</f>
        <v>0</v>
      </c>
      <c r="M256" s="26">
        <f>+'part 2 totals'!O94-'part 2 totals'!P94</f>
        <v>0</v>
      </c>
      <c r="N256" s="26">
        <f>+'part 2 totals'!Q94-'part 2 totals'!R94+'part 2 totals'!S94-'part 2 totals'!T94</f>
        <v>0</v>
      </c>
      <c r="O256" s="26">
        <f>SUM(G256:N256)</f>
        <v>3361623.1199999996</v>
      </c>
      <c r="P256" s="26">
        <f>+F256-O256</f>
        <v>17523519.139999997</v>
      </c>
      <c r="Q256" s="32">
        <f>IF(ISNA(VLOOKUP($A256,'M1NM ELEM SEC CC20'!$A$2:$E$155,5,FALSE)),0,VLOOKUP($A256,'M1NM ELEM SEC CC20'!$A$2:$E$155,5,FALSE))</f>
        <v>1905</v>
      </c>
      <c r="R256" s="26">
        <f>SUM(P256/Q256)</f>
        <v>9198.6977112860877</v>
      </c>
      <c r="S256" s="17">
        <f>IF(ISNA(VLOOKUP($A256,'Elem Second Child Count 20'!$A$2:$E$156,5,FALSE)),0,VLOOKUP($A256,'Elem Second Child Count 20'!$A$2:$E$156,5,FALSE))</f>
        <v>300</v>
      </c>
      <c r="T256" s="17"/>
      <c r="U256" s="26">
        <f>SUM(R256*S256)</f>
        <v>2759609.3133858265</v>
      </c>
      <c r="V256" s="26">
        <f>SUM(M256+N256+P256)</f>
        <v>17523519.139999997</v>
      </c>
      <c r="W256" s="17"/>
    </row>
    <row r="257" spans="1:23" x14ac:dyDescent="0.25">
      <c r="A257" s="23" t="s">
        <v>164</v>
      </c>
      <c r="B257" s="24"/>
      <c r="C257" s="25"/>
      <c r="D257" s="25"/>
      <c r="E257" s="25"/>
      <c r="F257" s="25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32">
        <f>IF(ISNA(VLOOKUP($A256,'M1NM ELEM SEC CC20'!$A$2:$E$155,3,FALSE)),0,VLOOKUP($A256,'M1NM ELEM SEC CC20'!$A$2:$E$155,3,FALSE))</f>
        <v>970</v>
      </c>
      <c r="R257" s="17"/>
      <c r="S257" s="17">
        <f>IF(ISNA(VLOOKUP($A256,'Elem Second Child Count 20'!$A$2:$E$156,3,FALSE)),0,VLOOKUP($A256,'Elem Second Child Count 20'!$A$2:$E$156,3,FALSE))</f>
        <v>174</v>
      </c>
      <c r="T257" s="27">
        <f>SUM(S257/S256)</f>
        <v>0.57999999999999996</v>
      </c>
      <c r="U257" s="26">
        <f>SUM(S257*R256)</f>
        <v>1600573.4017637793</v>
      </c>
      <c r="V257" s="26">
        <f>SUM(T257*V256)</f>
        <v>10163641.101199998</v>
      </c>
      <c r="W257" s="17" t="str">
        <f>IF(V257&gt;U257,"MET","NOT MET")</f>
        <v>MET</v>
      </c>
    </row>
    <row r="258" spans="1:23" x14ac:dyDescent="0.25">
      <c r="A258" s="23" t="s">
        <v>165</v>
      </c>
      <c r="B258" s="24"/>
      <c r="C258" s="25"/>
      <c r="D258" s="25"/>
      <c r="E258" s="25"/>
      <c r="F258" s="25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32">
        <f>IF(ISNA(VLOOKUP($A256,'M1NM ELEM SEC CC20'!$A$2:$E$155,4,FALSE)),0,VLOOKUP($A256,'M1NM ELEM SEC CC20'!$A$2:$E$155,4,FALSE))</f>
        <v>935</v>
      </c>
      <c r="R258" s="17"/>
      <c r="S258" s="17">
        <f>IF(ISNA(VLOOKUP($A256,'Elem Second Child Count 20'!$A$2:$E$156,4,FALSE)),0,VLOOKUP($A256,'Elem Second Child Count 20'!$A$2:$E$156,4,FALSE))</f>
        <v>126</v>
      </c>
      <c r="T258" s="27">
        <f>SUM(S258/S256)</f>
        <v>0.42</v>
      </c>
      <c r="U258" s="26">
        <f>SUM(R256*S258)</f>
        <v>1159035.911622047</v>
      </c>
      <c r="V258" s="26">
        <f>SUM(T258*V256)</f>
        <v>7359878.0387999984</v>
      </c>
      <c r="W258" s="17" t="str">
        <f>IF(V258&gt;U258,"MET", "NOT MET")</f>
        <v>MET</v>
      </c>
    </row>
    <row r="259" spans="1:23" x14ac:dyDescent="0.25">
      <c r="A259" s="23">
        <v>4620</v>
      </c>
      <c r="B259" s="24" t="s">
        <v>85</v>
      </c>
      <c r="C259" s="28">
        <f>IF(ISNA(VLOOKUP($A259,'Part 1'!$A$7:$B$153,2,FALSE)),0,VLOOKUP($A259,'Part 1'!$A$7:$B$153,2,FALSE))</f>
        <v>16824619.280000001</v>
      </c>
      <c r="D259" s="28">
        <f>IF(ISNA(VLOOKUP($A259,'Part 1'!$D$7:$E$153,2,FALSE)),0,VLOOKUP($A259,'Part 1'!$D$7:$E$153,2,FALSE))</f>
        <v>195929.22</v>
      </c>
      <c r="E259" s="28">
        <f>IF(ISNA(VLOOKUP($A259,'Part 1'!$G$7:$H$150,2,FALSE)),0,VLOOKUP($A259,'Part 1'!$G$7:$H$150,2,FALSE))</f>
        <v>0</v>
      </c>
      <c r="F259" s="25">
        <f>+C259-D259-E259</f>
        <v>16628690.060000001</v>
      </c>
      <c r="G259" s="26">
        <f>+'part 2 totals'!C95-'part 2 totals'!D95</f>
        <v>1759136.5</v>
      </c>
      <c r="H259" s="26">
        <f>+'part 2 totals'!E95-'part 2 totals'!F95</f>
        <v>962555.27</v>
      </c>
      <c r="I259" s="26">
        <f>+'part 2 totals'!G95-'part 2 totals'!H95</f>
        <v>0</v>
      </c>
      <c r="J259" s="26">
        <f>+'part 2 totals'!I95-'part 2 totals'!J95</f>
        <v>446627.89</v>
      </c>
      <c r="K259" s="26">
        <f>+'part 2 totals'!K95-'part 2 totals'!L95</f>
        <v>32532.23</v>
      </c>
      <c r="L259" s="26">
        <f>+'part 2 totals'!M95-'part 2 totals'!N95</f>
        <v>29430</v>
      </c>
      <c r="M259" s="26">
        <f>+'part 2 totals'!O95-'part 2 totals'!P95</f>
        <v>0</v>
      </c>
      <c r="N259" s="26">
        <f>+'part 2 totals'!Q95-'part 2 totals'!R95+'part 2 totals'!S95-'part 2 totals'!T95</f>
        <v>0</v>
      </c>
      <c r="O259" s="26">
        <f>SUM(G259:N259)</f>
        <v>3230281.89</v>
      </c>
      <c r="P259" s="26">
        <f>+F259-O259</f>
        <v>13398408.17</v>
      </c>
      <c r="Q259" s="32">
        <f>IF(ISNA(VLOOKUP($A259,'M1NM ELEM SEC CC20'!$A$2:$E$155,5,FALSE)),0,VLOOKUP($A259,'M1NM ELEM SEC CC20'!$A$2:$E$155,5,FALSE))</f>
        <v>1575</v>
      </c>
      <c r="R259" s="26">
        <f>SUM(P259/Q259)</f>
        <v>8506.9258222222215</v>
      </c>
      <c r="S259" s="17">
        <f>IF(ISNA(VLOOKUP($A259,'Elem Second Child Count 20'!$A$2:$E$156,5,FALSE)),0,VLOOKUP($A259,'Elem Second Child Count 20'!$A$2:$E$156,5,FALSE))</f>
        <v>304</v>
      </c>
      <c r="T259" s="17"/>
      <c r="U259" s="26">
        <f>SUM(R259*S259)</f>
        <v>2586105.4499555551</v>
      </c>
      <c r="V259" s="26">
        <f>SUM(M259+N259+P259)</f>
        <v>13398408.17</v>
      </c>
      <c r="W259" s="17"/>
    </row>
    <row r="260" spans="1:23" x14ac:dyDescent="0.25">
      <c r="A260" s="23" t="s">
        <v>164</v>
      </c>
      <c r="B260" s="24"/>
      <c r="C260" s="25"/>
      <c r="D260" s="25"/>
      <c r="E260" s="25"/>
      <c r="F260" s="25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32">
        <f>IF(ISNA(VLOOKUP($A259,'M1NM ELEM SEC CC20'!$A$2:$E$155,3,FALSE)),0,VLOOKUP($A259,'M1NM ELEM SEC CC20'!$A$2:$E$155,3,FALSE))</f>
        <v>845</v>
      </c>
      <c r="R260" s="17"/>
      <c r="S260" s="17">
        <f>IF(ISNA(VLOOKUP($A259,'Elem Second Child Count 20'!$A$2:$E$156,3,FALSE)),0,VLOOKUP($A259,'Elem Second Child Count 20'!$A$2:$E$156,3,FALSE))</f>
        <v>188</v>
      </c>
      <c r="T260" s="27">
        <f>SUM(S260/S259)</f>
        <v>0.61842105263157898</v>
      </c>
      <c r="U260" s="26">
        <f>SUM(S260*R259)</f>
        <v>1599302.0545777776</v>
      </c>
      <c r="V260" s="26">
        <f>SUM(T260*V259)</f>
        <v>8285857.6840789476</v>
      </c>
      <c r="W260" s="17" t="str">
        <f>IF(V260&gt;U260,"MET","NOT MET")</f>
        <v>MET</v>
      </c>
    </row>
    <row r="261" spans="1:23" x14ac:dyDescent="0.25">
      <c r="A261" s="23" t="s">
        <v>165</v>
      </c>
      <c r="B261" s="24"/>
      <c r="C261" s="25"/>
      <c r="D261" s="25"/>
      <c r="E261" s="25"/>
      <c r="F261" s="25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32">
        <f>IF(ISNA(VLOOKUP($A259,'M1NM ELEM SEC CC20'!$A$2:$E$155,4,FALSE)),0,VLOOKUP($A259,'M1NM ELEM SEC CC20'!$A$2:$E$155,4,FALSE))</f>
        <v>730</v>
      </c>
      <c r="R261" s="17"/>
      <c r="S261" s="17">
        <f>IF(ISNA(VLOOKUP($A259,'Elem Second Child Count 20'!$A$2:$E$156,4,FALSE)),0,VLOOKUP($A259,'Elem Second Child Count 20'!$A$2:$E$156,4,FALSE))</f>
        <v>116</v>
      </c>
      <c r="T261" s="27">
        <f>SUM(S261/S259)</f>
        <v>0.38157894736842107</v>
      </c>
      <c r="U261" s="26">
        <f>SUM(R259*S261)</f>
        <v>986803.39537777775</v>
      </c>
      <c r="V261" s="26">
        <f>SUM(T261*V259)</f>
        <v>5112550.4859210532</v>
      </c>
      <c r="W261" s="17" t="str">
        <f>IF(V261&gt;U261,"MET", "NOT MET")</f>
        <v>MET</v>
      </c>
    </row>
    <row r="262" spans="1:23" x14ac:dyDescent="0.25">
      <c r="A262" s="23">
        <v>4700</v>
      </c>
      <c r="B262" s="24" t="s">
        <v>86</v>
      </c>
      <c r="C262" s="28">
        <f>IF(ISNA(VLOOKUP($A262,'Part 1'!$A$7:$B$153,2,FALSE)),0,VLOOKUP($A262,'Part 1'!$A$7:$B$153,2,FALSE))</f>
        <v>32345846.890000001</v>
      </c>
      <c r="D262" s="28">
        <f>IF(ISNA(VLOOKUP($A262,'Part 1'!$D$7:$E$153,2,FALSE)),0,VLOOKUP($A262,'Part 1'!$D$7:$E$153,2,FALSE))</f>
        <v>1212278.6000000001</v>
      </c>
      <c r="E262" s="28">
        <f>IF(ISNA(VLOOKUP($A262,'Part 1'!$G$7:$H$150,2,FALSE)),0,VLOOKUP($A262,'Part 1'!$G$7:$H$150,2,FALSE))</f>
        <v>0</v>
      </c>
      <c r="F262" s="25">
        <f>+C262-D262-E262</f>
        <v>31133568.289999999</v>
      </c>
      <c r="G262" s="26">
        <f>+'part 2 totals'!C96-'part 2 totals'!D96</f>
        <v>2016199.67</v>
      </c>
      <c r="H262" s="26">
        <f>+'part 2 totals'!E96-'part 2 totals'!F96</f>
        <v>1348856.67</v>
      </c>
      <c r="I262" s="26">
        <f>+'part 2 totals'!G96-'part 2 totals'!H96</f>
        <v>25044.44</v>
      </c>
      <c r="J262" s="26">
        <f>+'part 2 totals'!I96-'part 2 totals'!J96</f>
        <v>712022.13</v>
      </c>
      <c r="K262" s="26">
        <f>+'part 2 totals'!K96-'part 2 totals'!L96</f>
        <v>19669.25</v>
      </c>
      <c r="L262" s="26">
        <f>+'part 2 totals'!M96-'part 2 totals'!N96</f>
        <v>4613684.6399999997</v>
      </c>
      <c r="M262" s="26">
        <f>+'part 2 totals'!O96-'part 2 totals'!P96</f>
        <v>0</v>
      </c>
      <c r="N262" s="26">
        <f>+'part 2 totals'!Q96-'part 2 totals'!R96+'part 2 totals'!S96-'part 2 totals'!T96</f>
        <v>0</v>
      </c>
      <c r="O262" s="26">
        <f>SUM(G262:N262)</f>
        <v>8735476.7999999989</v>
      </c>
      <c r="P262" s="26">
        <f>+F262-O262</f>
        <v>22398091.490000002</v>
      </c>
      <c r="Q262" s="32">
        <f>IF(ISNA(VLOOKUP($A262,'M1NM ELEM SEC CC20'!$A$2:$E$155,5,FALSE)),0,VLOOKUP($A262,'M1NM ELEM SEC CC20'!$A$2:$E$155,5,FALSE))</f>
        <v>2740</v>
      </c>
      <c r="R262" s="26">
        <f>SUM(P262/Q262)</f>
        <v>8174.4859452554756</v>
      </c>
      <c r="S262" s="17">
        <f>IF(ISNA(VLOOKUP($A262,'Elem Second Child Count 20'!$A$2:$E$156,5,FALSE)),0,VLOOKUP($A262,'Elem Second Child Count 20'!$A$2:$E$156,5,FALSE))</f>
        <v>317</v>
      </c>
      <c r="T262" s="17"/>
      <c r="U262" s="26">
        <f>SUM(R262*S262)</f>
        <v>2591312.0446459856</v>
      </c>
      <c r="V262" s="26">
        <f>SUM(M262+N262+P262)</f>
        <v>22398091.490000002</v>
      </c>
      <c r="W262" s="17"/>
    </row>
    <row r="263" spans="1:23" x14ac:dyDescent="0.25">
      <c r="A263" s="23" t="s">
        <v>164</v>
      </c>
      <c r="B263" s="24"/>
      <c r="C263" s="25"/>
      <c r="D263" s="25"/>
      <c r="E263" s="25"/>
      <c r="F263" s="25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32">
        <f>IF(ISNA(VLOOKUP($A262,'M1NM ELEM SEC CC20'!$A$2:$E$155,3,FALSE)),0,VLOOKUP($A262,'M1NM ELEM SEC CC20'!$A$2:$E$155,3,FALSE))</f>
        <v>1490</v>
      </c>
      <c r="R263" s="17"/>
      <c r="S263" s="17">
        <f>IF(ISNA(VLOOKUP($A262,'Elem Second Child Count 20'!$A$2:$E$156,3,FALSE)),0,VLOOKUP($A262,'Elem Second Child Count 20'!$A$2:$E$156,3,FALSE))</f>
        <v>185</v>
      </c>
      <c r="T263" s="27">
        <f>SUM(S263/S262)</f>
        <v>0.58359621451104104</v>
      </c>
      <c r="U263" s="26">
        <f>SUM(S263*R262)</f>
        <v>1512279.899872263</v>
      </c>
      <c r="V263" s="26">
        <f>SUM(T263*V262)</f>
        <v>13071441.405835964</v>
      </c>
      <c r="W263" s="17" t="str">
        <f>IF(V263&gt;U263,"MET","NOT MET")</f>
        <v>MET</v>
      </c>
    </row>
    <row r="264" spans="1:23" x14ac:dyDescent="0.25">
      <c r="A264" s="23" t="s">
        <v>165</v>
      </c>
      <c r="B264" s="24"/>
      <c r="C264" s="25"/>
      <c r="D264" s="25"/>
      <c r="E264" s="25"/>
      <c r="F264" s="25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32">
        <f>IF(ISNA(VLOOKUP($A262,'M1NM ELEM SEC CC20'!$A$2:$E$155,4,FALSE)),0,VLOOKUP($A262,'M1NM ELEM SEC CC20'!$A$2:$E$155,4,FALSE))</f>
        <v>1250</v>
      </c>
      <c r="R264" s="17"/>
      <c r="S264" s="17">
        <f>IF(ISNA(VLOOKUP($A262,'Elem Second Child Count 20'!$A$2:$E$156,4,FALSE)),0,VLOOKUP($A262,'Elem Second Child Count 20'!$A$2:$E$156,4,FALSE))</f>
        <v>132</v>
      </c>
      <c r="T264" s="27">
        <f>SUM(S264/S262)</f>
        <v>0.41640378548895901</v>
      </c>
      <c r="U264" s="26">
        <f>SUM(R262*S264)</f>
        <v>1079032.1447737229</v>
      </c>
      <c r="V264" s="26">
        <f>SUM(T264*V262)</f>
        <v>9326650.0841640383</v>
      </c>
      <c r="W264" s="17" t="str">
        <f>IF(V264&gt;U264,"MET", "NOT MET")</f>
        <v>MET</v>
      </c>
    </row>
    <row r="265" spans="1:23" x14ac:dyDescent="0.25">
      <c r="A265" s="23">
        <v>4720</v>
      </c>
      <c r="B265" s="24" t="s">
        <v>87</v>
      </c>
      <c r="C265" s="28">
        <f>IF(ISNA(VLOOKUP($A265,'Part 1'!$A$7:$B$153,2,FALSE)),0,VLOOKUP($A265,'Part 1'!$A$7:$B$153,2,FALSE))</f>
        <v>14238555.57</v>
      </c>
      <c r="D265" s="28">
        <f>IF(ISNA(VLOOKUP($A265,'Part 1'!$D$7:$E$153,2,FALSE)),0,VLOOKUP($A265,'Part 1'!$D$7:$E$153,2,FALSE))</f>
        <v>845226.86</v>
      </c>
      <c r="E265" s="28">
        <f>IF(ISNA(VLOOKUP($A265,'Part 1'!$G$7:$H$150,2,FALSE)),0,VLOOKUP($A265,'Part 1'!$G$7:$H$150,2,FALSE))</f>
        <v>0</v>
      </c>
      <c r="F265" s="25">
        <f>+C265-D265-E265</f>
        <v>13393328.710000001</v>
      </c>
      <c r="G265" s="26">
        <f>+'part 2 totals'!C97-'part 2 totals'!D97</f>
        <v>1240193.8500000001</v>
      </c>
      <c r="H265" s="26">
        <f>+'part 2 totals'!E97-'part 2 totals'!F97</f>
        <v>801488.03</v>
      </c>
      <c r="I265" s="26">
        <f>+'part 2 totals'!G97-'part 2 totals'!H97</f>
        <v>0</v>
      </c>
      <c r="J265" s="26">
        <f>+'part 2 totals'!I97-'part 2 totals'!J97</f>
        <v>392589.58</v>
      </c>
      <c r="K265" s="26">
        <f>+'part 2 totals'!K97-'part 2 totals'!L97</f>
        <v>36343.93</v>
      </c>
      <c r="L265" s="26">
        <f>+'part 2 totals'!M97-'part 2 totals'!N97</f>
        <v>0</v>
      </c>
      <c r="M265" s="26">
        <f>+'part 2 totals'!O97-'part 2 totals'!P97</f>
        <v>0</v>
      </c>
      <c r="N265" s="26">
        <f>+'part 2 totals'!Q97-'part 2 totals'!R97+'part 2 totals'!S97-'part 2 totals'!T97</f>
        <v>0</v>
      </c>
      <c r="O265" s="26">
        <f>SUM(G265:N265)</f>
        <v>2470615.39</v>
      </c>
      <c r="P265" s="26">
        <f>+F265-O265</f>
        <v>10922713.32</v>
      </c>
      <c r="Q265" s="32">
        <f>IF(ISNA(VLOOKUP($A265,'M1NM ELEM SEC CC20'!$A$2:$E$155,5,FALSE)),0,VLOOKUP($A265,'M1NM ELEM SEC CC20'!$A$2:$E$155,5,FALSE))</f>
        <v>1119</v>
      </c>
      <c r="R265" s="26">
        <f>SUM(P265/Q265)</f>
        <v>9761.1379088471858</v>
      </c>
      <c r="S265" s="17">
        <f>IF(ISNA(VLOOKUP($A265,'Elem Second Child Count 20'!$A$2:$E$156,5,FALSE)),0,VLOOKUP($A265,'Elem Second Child Count 20'!$A$2:$E$156,5,FALSE))</f>
        <v>190</v>
      </c>
      <c r="T265" s="17"/>
      <c r="U265" s="26">
        <f>SUM(R265*S265)</f>
        <v>1854616.2026809654</v>
      </c>
      <c r="V265" s="26">
        <f>SUM(M265+N265+P265)</f>
        <v>10922713.32</v>
      </c>
      <c r="W265" s="17"/>
    </row>
    <row r="266" spans="1:23" x14ac:dyDescent="0.25">
      <c r="A266" s="23" t="s">
        <v>164</v>
      </c>
      <c r="B266" s="24"/>
      <c r="C266" s="25"/>
      <c r="D266" s="25"/>
      <c r="E266" s="25"/>
      <c r="F266" s="25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32">
        <f>IF(ISNA(VLOOKUP($A265,'M1NM ELEM SEC CC20'!$A$2:$E$155,3,FALSE)),0,VLOOKUP($A265,'M1NM ELEM SEC CC20'!$A$2:$E$155,3,FALSE))</f>
        <v>604</v>
      </c>
      <c r="R266" s="17"/>
      <c r="S266" s="17">
        <f>IF(ISNA(VLOOKUP($A265,'Elem Second Child Count 20'!$A$2:$E$156,3,FALSE)),0,VLOOKUP($A265,'Elem Second Child Count 20'!$A$2:$E$156,3,FALSE))</f>
        <v>129</v>
      </c>
      <c r="T266" s="27">
        <f>SUM(S266/S265)</f>
        <v>0.67894736842105263</v>
      </c>
      <c r="U266" s="26">
        <f>SUM(S266*R265)</f>
        <v>1259186.7902412869</v>
      </c>
      <c r="V266" s="26">
        <f>SUM(T266*V265)</f>
        <v>7415947.4646315789</v>
      </c>
      <c r="W266" s="17" t="str">
        <f>IF(V266&gt;U266,"MET","NOT MET")</f>
        <v>MET</v>
      </c>
    </row>
    <row r="267" spans="1:23" x14ac:dyDescent="0.25">
      <c r="A267" s="23" t="s">
        <v>165</v>
      </c>
      <c r="B267" s="24"/>
      <c r="C267" s="25"/>
      <c r="D267" s="25"/>
      <c r="E267" s="25"/>
      <c r="F267" s="25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32">
        <f>IF(ISNA(VLOOKUP($A265,'M1NM ELEM SEC CC20'!$A$2:$E$155,4,FALSE)),0,VLOOKUP($A265,'M1NM ELEM SEC CC20'!$A$2:$E$155,4,FALSE))</f>
        <v>515</v>
      </c>
      <c r="R267" s="17"/>
      <c r="S267" s="17">
        <f>IF(ISNA(VLOOKUP($A265,'Elem Second Child Count 20'!$A$2:$E$156,4,FALSE)),0,VLOOKUP($A265,'Elem Second Child Count 20'!$A$2:$E$156,4,FALSE))</f>
        <v>61</v>
      </c>
      <c r="T267" s="27">
        <f>SUM(S267/S265)</f>
        <v>0.32105263157894737</v>
      </c>
      <c r="U267" s="26">
        <f>SUM(R265*S267)</f>
        <v>595429.41243967833</v>
      </c>
      <c r="V267" s="26">
        <f>SUM(T267*V265)</f>
        <v>3506765.8553684209</v>
      </c>
      <c r="W267" s="17" t="str">
        <f>IF(V267&gt;U267,"MET", "NOT MET")</f>
        <v>MET</v>
      </c>
    </row>
    <row r="268" spans="1:23" x14ac:dyDescent="0.25">
      <c r="A268" s="23">
        <v>4800</v>
      </c>
      <c r="B268" s="24" t="s">
        <v>88</v>
      </c>
      <c r="C268" s="28">
        <f>IF(ISNA(VLOOKUP($A268,'Part 1'!$A$7:$B$153,2,FALSE)),0,VLOOKUP($A268,'Part 1'!$A$7:$B$153,2,FALSE))</f>
        <v>19895685.039999999</v>
      </c>
      <c r="D268" s="28">
        <f>IF(ISNA(VLOOKUP($A268,'Part 1'!$D$7:$E$153,2,FALSE)),0,VLOOKUP($A268,'Part 1'!$D$7:$E$153,2,FALSE))</f>
        <v>418863.37</v>
      </c>
      <c r="E268" s="28">
        <f>IF(ISNA(VLOOKUP($A268,'Part 1'!$G$7:$H$150,2,FALSE)),0,VLOOKUP($A268,'Part 1'!$G$7:$H$150,2,FALSE))</f>
        <v>0</v>
      </c>
      <c r="F268" s="25">
        <f>+C268-D268-E268</f>
        <v>19476821.669999998</v>
      </c>
      <c r="G268" s="26">
        <f>+'part 2 totals'!C98-'part 2 totals'!D98</f>
        <v>2141616.4900000002</v>
      </c>
      <c r="H268" s="26">
        <f>+'part 2 totals'!E98-'part 2 totals'!F98</f>
        <v>327721.31</v>
      </c>
      <c r="I268" s="26">
        <f>+'part 2 totals'!G98-'part 2 totals'!H98</f>
        <v>0</v>
      </c>
      <c r="J268" s="26">
        <f>+'part 2 totals'!I98-'part 2 totals'!J98</f>
        <v>476972.49000000005</v>
      </c>
      <c r="K268" s="26">
        <f>+'part 2 totals'!K98-'part 2 totals'!L98</f>
        <v>16403.830000000002</v>
      </c>
      <c r="L268" s="26">
        <f>+'part 2 totals'!M98-'part 2 totals'!N98</f>
        <v>0</v>
      </c>
      <c r="M268" s="26">
        <f>+'part 2 totals'!O98-'part 2 totals'!P98</f>
        <v>0</v>
      </c>
      <c r="N268" s="26">
        <f>+'part 2 totals'!Q98-'part 2 totals'!R98+'part 2 totals'!S98-'part 2 totals'!T98</f>
        <v>0</v>
      </c>
      <c r="O268" s="26">
        <f>SUM(G268:N268)</f>
        <v>2962714.1200000006</v>
      </c>
      <c r="P268" s="26">
        <f>+F268-O268</f>
        <v>16514107.549999997</v>
      </c>
      <c r="Q268" s="32">
        <f>IF(ISNA(VLOOKUP($A268,'M1NM ELEM SEC CC20'!$A$2:$E$155,5,FALSE)),0,VLOOKUP($A268,'M1NM ELEM SEC CC20'!$A$2:$E$155,5,FALSE))</f>
        <v>2095</v>
      </c>
      <c r="R268" s="26">
        <f>SUM(P268/Q268)</f>
        <v>7882.6289021479697</v>
      </c>
      <c r="S268" s="17">
        <f>IF(ISNA(VLOOKUP($A268,'Elem Second Child Count 20'!$A$2:$E$156,5,FALSE)),0,VLOOKUP($A268,'Elem Second Child Count 20'!$A$2:$E$156,5,FALSE))</f>
        <v>383</v>
      </c>
      <c r="T268" s="17"/>
      <c r="U268" s="26">
        <f>SUM(R268*S268)</f>
        <v>3019046.8695226726</v>
      </c>
      <c r="V268" s="26">
        <f>SUM(M268+N268+P268)</f>
        <v>16514107.549999997</v>
      </c>
      <c r="W268" s="17"/>
    </row>
    <row r="269" spans="1:23" x14ac:dyDescent="0.25">
      <c r="A269" s="23" t="s">
        <v>164</v>
      </c>
      <c r="B269" s="24"/>
      <c r="C269" s="25"/>
      <c r="D269" s="25"/>
      <c r="E269" s="25"/>
      <c r="F269" s="25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32">
        <f>IF(ISNA(VLOOKUP($A268,'M1NM ELEM SEC CC20'!$A$2:$E$155,3,FALSE)),0,VLOOKUP($A268,'M1NM ELEM SEC CC20'!$A$2:$E$155,3,FALSE))</f>
        <v>1086</v>
      </c>
      <c r="R269" s="17"/>
      <c r="S269" s="17">
        <f>IF(ISNA(VLOOKUP($A268,'Elem Second Child Count 20'!$A$2:$E$156,3,FALSE)),0,VLOOKUP($A268,'Elem Second Child Count 20'!$A$2:$E$156,3,FALSE))</f>
        <v>241</v>
      </c>
      <c r="T269" s="27">
        <f>SUM(S269/S268)</f>
        <v>0.62924281984334207</v>
      </c>
      <c r="U269" s="26">
        <f>SUM(S269*R268)</f>
        <v>1899713.5654176606</v>
      </c>
      <c r="V269" s="26">
        <f>SUM(T269*V268)</f>
        <v>10391383.601958223</v>
      </c>
      <c r="W269" s="17" t="str">
        <f>IF(V269&gt;U269,"MET","NOT MET")</f>
        <v>MET</v>
      </c>
    </row>
    <row r="270" spans="1:23" x14ac:dyDescent="0.25">
      <c r="A270" s="23" t="s">
        <v>165</v>
      </c>
      <c r="B270" s="24"/>
      <c r="C270" s="25"/>
      <c r="D270" s="25"/>
      <c r="E270" s="25"/>
      <c r="F270" s="25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32">
        <f>IF(ISNA(VLOOKUP($A268,'M1NM ELEM SEC CC20'!$A$2:$E$155,4,FALSE)),0,VLOOKUP($A268,'M1NM ELEM SEC CC20'!$A$2:$E$155,4,FALSE))</f>
        <v>1009</v>
      </c>
      <c r="R270" s="17"/>
      <c r="S270" s="17">
        <f>IF(ISNA(VLOOKUP($A268,'Elem Second Child Count 20'!$A$2:$E$156,4,FALSE)),0,VLOOKUP($A268,'Elem Second Child Count 20'!$A$2:$E$156,4,FALSE))</f>
        <v>142</v>
      </c>
      <c r="T270" s="27">
        <f>SUM(S270/S268)</f>
        <v>0.37075718015665798</v>
      </c>
      <c r="U270" s="26">
        <f>SUM(R268*S270)</f>
        <v>1119333.3041050117</v>
      </c>
      <c r="V270" s="26">
        <f>SUM(T270*V268)</f>
        <v>6122723.9480417743</v>
      </c>
      <c r="W270" s="17" t="str">
        <f>IF(V270&gt;U270,"MET", "NOT MET")</f>
        <v>MET</v>
      </c>
    </row>
    <row r="271" spans="1:23" x14ac:dyDescent="0.25">
      <c r="A271" s="23">
        <v>4820</v>
      </c>
      <c r="B271" s="24" t="s">
        <v>89</v>
      </c>
      <c r="C271" s="28">
        <f>IF(ISNA(VLOOKUP($A271,'Part 1'!$A$7:$B$153,2,FALSE)),0,VLOOKUP($A271,'Part 1'!$A$7:$B$153,2,FALSE))</f>
        <v>13681245.65</v>
      </c>
      <c r="D271" s="28">
        <f>IF(ISNA(VLOOKUP($A271,'Part 1'!$D$7:$E$153,2,FALSE)),0,VLOOKUP($A271,'Part 1'!$D$7:$E$153,2,FALSE))</f>
        <v>109608.26</v>
      </c>
      <c r="E271" s="28">
        <f>IF(ISNA(VLOOKUP($A271,'Part 1'!$G$7:$H$150,2,FALSE)),0,VLOOKUP($A271,'Part 1'!$G$7:$H$150,2,FALSE))</f>
        <v>0</v>
      </c>
      <c r="F271" s="25">
        <f>+C271-D271-E271</f>
        <v>13571637.390000001</v>
      </c>
      <c r="G271" s="26">
        <f>+'part 2 totals'!C99-'part 2 totals'!D99</f>
        <v>1146141.42</v>
      </c>
      <c r="H271" s="26">
        <f>+'part 2 totals'!E99-'part 2 totals'!F99</f>
        <v>828737.83000000007</v>
      </c>
      <c r="I271" s="26">
        <f>+'part 2 totals'!G99-'part 2 totals'!H99</f>
        <v>0</v>
      </c>
      <c r="J271" s="26">
        <f>+'part 2 totals'!I99-'part 2 totals'!J99</f>
        <v>292744.40000000002</v>
      </c>
      <c r="K271" s="26">
        <f>+'part 2 totals'!K99-'part 2 totals'!L99</f>
        <v>31738.7</v>
      </c>
      <c r="L271" s="26">
        <f>+'part 2 totals'!M99-'part 2 totals'!N99</f>
        <v>29773.74</v>
      </c>
      <c r="M271" s="26">
        <f>+'part 2 totals'!O99-'part 2 totals'!P99</f>
        <v>0</v>
      </c>
      <c r="N271" s="26">
        <f>+'part 2 totals'!Q99-'part 2 totals'!R99+'part 2 totals'!S99-'part 2 totals'!T99</f>
        <v>7555.44</v>
      </c>
      <c r="O271" s="26">
        <f>SUM(G271:N271)</f>
        <v>2336691.5300000003</v>
      </c>
      <c r="P271" s="26">
        <f>+F271-O271</f>
        <v>11234945.859999999</v>
      </c>
      <c r="Q271" s="32">
        <f>IF(ISNA(VLOOKUP($A271,'M1NM ELEM SEC CC20'!$A$2:$E$155,5,FALSE)),0,VLOOKUP($A271,'M1NM ELEM SEC CC20'!$A$2:$E$155,5,FALSE))</f>
        <v>1081</v>
      </c>
      <c r="R271" s="26">
        <f>SUM(P271/Q271)</f>
        <v>10393.10440333025</v>
      </c>
      <c r="S271" s="17">
        <f>IF(ISNA(VLOOKUP($A271,'Elem Second Child Count 20'!$A$2:$E$156,5,FALSE)),0,VLOOKUP($A271,'Elem Second Child Count 20'!$A$2:$E$156,5,FALSE))</f>
        <v>169</v>
      </c>
      <c r="T271" s="17"/>
      <c r="U271" s="26">
        <f>SUM(R271*S271)</f>
        <v>1756434.6441628123</v>
      </c>
      <c r="V271" s="26">
        <f>SUM(M271+N271+P271)</f>
        <v>11242501.299999999</v>
      </c>
      <c r="W271" s="17"/>
    </row>
    <row r="272" spans="1:23" x14ac:dyDescent="0.25">
      <c r="A272" s="23" t="s">
        <v>164</v>
      </c>
      <c r="B272" s="24"/>
      <c r="C272" s="25"/>
      <c r="D272" s="25"/>
      <c r="E272" s="25"/>
      <c r="F272" s="25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32">
        <f>IF(ISNA(VLOOKUP($A271,'M1NM ELEM SEC CC20'!$A$2:$E$155,3,FALSE)),0,VLOOKUP($A271,'M1NM ELEM SEC CC20'!$A$2:$E$155,3,FALSE))</f>
        <v>544</v>
      </c>
      <c r="R272" s="17"/>
      <c r="S272" s="17">
        <f>IF(ISNA(VLOOKUP($A271,'Elem Second Child Count 20'!$A$2:$E$156,3,FALSE)),0,VLOOKUP($A271,'Elem Second Child Count 20'!$A$2:$E$156,3,FALSE))</f>
        <v>105</v>
      </c>
      <c r="T272" s="27">
        <f>SUM(S272/S271)</f>
        <v>0.62130177514792895</v>
      </c>
      <c r="U272" s="26">
        <f>SUM(S272*R271)</f>
        <v>1091275.9623496763</v>
      </c>
      <c r="V272" s="26">
        <f>SUM(T272*V271)</f>
        <v>6984986.0147928977</v>
      </c>
      <c r="W272" s="17" t="str">
        <f>IF(V272&gt;U272,"MET","NOT MET")</f>
        <v>MET</v>
      </c>
    </row>
    <row r="273" spans="1:23" x14ac:dyDescent="0.25">
      <c r="A273" s="23" t="s">
        <v>165</v>
      </c>
      <c r="B273" s="24"/>
      <c r="C273" s="25"/>
      <c r="D273" s="25"/>
      <c r="E273" s="25"/>
      <c r="F273" s="25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32">
        <f>IF(ISNA(VLOOKUP($A271,'M1NM ELEM SEC CC20'!$A$2:$E$155,4,FALSE)),0,VLOOKUP($A271,'M1NM ELEM SEC CC20'!$A$2:$E$155,4,FALSE))</f>
        <v>537</v>
      </c>
      <c r="R273" s="17"/>
      <c r="S273" s="17">
        <f>IF(ISNA(VLOOKUP($A271,'Elem Second Child Count 20'!$A$2:$E$156,4,FALSE)),0,VLOOKUP($A271,'Elem Second Child Count 20'!$A$2:$E$156,4,FALSE))</f>
        <v>64</v>
      </c>
      <c r="T273" s="27">
        <f>SUM(S273/S271)</f>
        <v>0.378698224852071</v>
      </c>
      <c r="U273" s="26">
        <f>SUM(R271*S273)</f>
        <v>665158.68181313598</v>
      </c>
      <c r="V273" s="26">
        <f>SUM(T273*V271)</f>
        <v>4257515.2852071002</v>
      </c>
      <c r="W273" s="17" t="str">
        <f>IF(V273&gt;U273,"MET", "NOT MET")</f>
        <v>MET</v>
      </c>
    </row>
    <row r="274" spans="1:23" x14ac:dyDescent="0.25">
      <c r="A274" s="23">
        <v>4821</v>
      </c>
      <c r="B274" s="24" t="s">
        <v>90</v>
      </c>
      <c r="C274" s="28">
        <f>IF(ISNA(VLOOKUP($A274,'Part 1'!$A$7:$B$153,2,FALSE)),0,VLOOKUP($A274,'Part 1'!$A$7:$B$153,2,FALSE))</f>
        <v>15418240.9</v>
      </c>
      <c r="D274" s="28">
        <f>IF(ISNA(VLOOKUP($A274,'Part 1'!$D$7:$E$153,2,FALSE)),0,VLOOKUP($A274,'Part 1'!$D$7:$E$153,2,FALSE))</f>
        <v>557484.69999999995</v>
      </c>
      <c r="E274" s="28">
        <f>IF(ISNA(VLOOKUP($A274,'Part 1'!$G$7:$H$150,2,FALSE)),0,VLOOKUP($A274,'Part 1'!$G$7:$H$150,2,FALSE))</f>
        <v>0</v>
      </c>
      <c r="F274" s="25">
        <f>+C274-D274-E274</f>
        <v>14860756.200000001</v>
      </c>
      <c r="G274" s="26">
        <f>+'part 2 totals'!C100-'part 2 totals'!D100</f>
        <v>1235120.04</v>
      </c>
      <c r="H274" s="26">
        <f>+'part 2 totals'!E100-'part 2 totals'!F100</f>
        <v>580232.4</v>
      </c>
      <c r="I274" s="26">
        <f>+'part 2 totals'!G100-'part 2 totals'!H100</f>
        <v>0</v>
      </c>
      <c r="J274" s="26">
        <f>+'part 2 totals'!I100-'part 2 totals'!J100</f>
        <v>392382.59</v>
      </c>
      <c r="K274" s="26">
        <f>+'part 2 totals'!K100-'part 2 totals'!L100</f>
        <v>35987.68</v>
      </c>
      <c r="L274" s="26">
        <f>+'part 2 totals'!M100-'part 2 totals'!N100</f>
        <v>301984.47000000003</v>
      </c>
      <c r="M274" s="26">
        <f>+'part 2 totals'!O100-'part 2 totals'!P100</f>
        <v>0</v>
      </c>
      <c r="N274" s="26">
        <f>+'part 2 totals'!Q100-'part 2 totals'!R100+'part 2 totals'!S100-'part 2 totals'!T100</f>
        <v>0</v>
      </c>
      <c r="O274" s="26">
        <f>SUM(G274:N274)</f>
        <v>2545707.1800000002</v>
      </c>
      <c r="P274" s="26">
        <f>+F274-O274</f>
        <v>12315049.020000001</v>
      </c>
      <c r="Q274" s="32">
        <f>IF(ISNA(VLOOKUP($A274,'M1NM ELEM SEC CC20'!$A$2:$E$155,5,FALSE)),0,VLOOKUP($A274,'M1NM ELEM SEC CC20'!$A$2:$E$155,5,FALSE))</f>
        <v>1549</v>
      </c>
      <c r="R274" s="26">
        <f>SUM(P274/Q274)</f>
        <v>7950.3221562298268</v>
      </c>
      <c r="S274" s="17">
        <f>IF(ISNA(VLOOKUP($A274,'Elem Second Child Count 20'!$A$2:$E$156,5,FALSE)),0,VLOOKUP($A274,'Elem Second Child Count 20'!$A$2:$E$156,5,FALSE))</f>
        <v>243</v>
      </c>
      <c r="T274" s="17"/>
      <c r="U274" s="26">
        <f>SUM(R274*S274)</f>
        <v>1931928.2839638479</v>
      </c>
      <c r="V274" s="26">
        <f>SUM(M274+N274+P274)</f>
        <v>12315049.020000001</v>
      </c>
      <c r="W274" s="17"/>
    </row>
    <row r="275" spans="1:23" x14ac:dyDescent="0.25">
      <c r="A275" s="23" t="s">
        <v>164</v>
      </c>
      <c r="B275" s="24"/>
      <c r="C275" s="25"/>
      <c r="D275" s="25"/>
      <c r="E275" s="25"/>
      <c r="F275" s="25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32">
        <f>IF(ISNA(VLOOKUP($A274,'M1NM ELEM SEC CC20'!$A$2:$E$155,3,FALSE)),0,VLOOKUP($A274,'M1NM ELEM SEC CC20'!$A$2:$E$155,3,FALSE))</f>
        <v>815</v>
      </c>
      <c r="R275" s="17"/>
      <c r="S275" s="17">
        <f>IF(ISNA(VLOOKUP($A274,'Elem Second Child Count 20'!$A$2:$E$156,3,FALSE)),0,VLOOKUP($A274,'Elem Second Child Count 20'!$A$2:$E$156,3,FALSE))</f>
        <v>157</v>
      </c>
      <c r="T275" s="27">
        <f>SUM(S275/S274)</f>
        <v>0.64609053497942381</v>
      </c>
      <c r="U275" s="26">
        <f>SUM(S275*R274)</f>
        <v>1248200.5785280827</v>
      </c>
      <c r="V275" s="26">
        <f>SUM(T275*V274)</f>
        <v>7956636.6096296301</v>
      </c>
      <c r="W275" s="17" t="str">
        <f>IF(V275&gt;U275,"MET","NOT MET")</f>
        <v>MET</v>
      </c>
    </row>
    <row r="276" spans="1:23" x14ac:dyDescent="0.25">
      <c r="A276" s="23" t="s">
        <v>165</v>
      </c>
      <c r="B276" s="24"/>
      <c r="C276" s="25"/>
      <c r="D276" s="25"/>
      <c r="E276" s="25"/>
      <c r="F276" s="25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32">
        <f>IF(ISNA(VLOOKUP($A274,'M1NM ELEM SEC CC20'!$A$2:$E$155,4,FALSE)),0,VLOOKUP($A274,'M1NM ELEM SEC CC20'!$A$2:$E$155,4,FALSE))</f>
        <v>734</v>
      </c>
      <c r="R276" s="17"/>
      <c r="S276" s="17">
        <f>IF(ISNA(VLOOKUP($A274,'Elem Second Child Count 20'!$A$2:$E$156,4,FALSE)),0,VLOOKUP($A274,'Elem Second Child Count 20'!$A$2:$E$156,4,FALSE))</f>
        <v>86</v>
      </c>
      <c r="T276" s="27">
        <f>SUM(S276/S274)</f>
        <v>0.35390946502057613</v>
      </c>
      <c r="U276" s="26">
        <f>SUM(R274*S276)</f>
        <v>683727.70543576509</v>
      </c>
      <c r="V276" s="26">
        <f>SUM(T276*V274)</f>
        <v>4358412.4103703713</v>
      </c>
      <c r="W276" s="17" t="str">
        <f>IF(V276&gt;U276,"MET", "NOT MET")</f>
        <v>MET</v>
      </c>
    </row>
    <row r="277" spans="1:23" x14ac:dyDescent="0.25">
      <c r="A277" s="23">
        <v>4911</v>
      </c>
      <c r="B277" s="50" t="s">
        <v>240</v>
      </c>
      <c r="C277" s="28">
        <f>IF(ISNA(VLOOKUP($A277,'Part 1'!$A$7:$B$153,2,FALSE)),0,VLOOKUP($A277,'Part 1'!$A$7:$B$153,2,FALSE))</f>
        <v>12849010.83</v>
      </c>
      <c r="D277" s="28">
        <f>IF(ISNA(VLOOKUP($A277,'Part 1'!$D$7:$E$153,2,FALSE)),0,VLOOKUP($A277,'Part 1'!$D$7:$E$153,2,FALSE))</f>
        <v>346733.62</v>
      </c>
      <c r="E277" s="28">
        <f>IF(ISNA(VLOOKUP($A277,'Part 1'!$G$7:$H$150,2,FALSE)),0,VLOOKUP($A277,'Part 1'!$G$7:$H$150,2,FALSE))</f>
        <v>0</v>
      </c>
      <c r="F277" s="25">
        <f>+C277-D277-E277</f>
        <v>12502277.210000001</v>
      </c>
      <c r="G277" s="26">
        <f>+'part 2 totals'!C101-'part 2 totals'!D101</f>
        <v>1198165.81</v>
      </c>
      <c r="H277" s="26">
        <f>+'part 2 totals'!E101-'part 2 totals'!F101</f>
        <v>823325.37</v>
      </c>
      <c r="I277" s="26">
        <f>+'part 2 totals'!G101-'part 2 totals'!H101</f>
        <v>0</v>
      </c>
      <c r="J277" s="26">
        <f>+'part 2 totals'!I101-'part 2 totals'!J101</f>
        <v>391676.36</v>
      </c>
      <c r="K277" s="26">
        <f>+'part 2 totals'!K101-'part 2 totals'!L101</f>
        <v>22897.35</v>
      </c>
      <c r="L277" s="26">
        <f>+'part 2 totals'!M101-'part 2 totals'!N101</f>
        <v>28705.17</v>
      </c>
      <c r="M277" s="26">
        <f>+'part 2 totals'!O101-'part 2 totals'!P101</f>
        <v>0</v>
      </c>
      <c r="N277" s="26">
        <f>+'part 2 totals'!Q101-'part 2 totals'!R101+'part 2 totals'!S101-'part 2 totals'!T101</f>
        <v>0</v>
      </c>
      <c r="O277" s="26">
        <f>SUM(G277:N277)</f>
        <v>2464770.06</v>
      </c>
      <c r="P277" s="26">
        <f>+F277-O277</f>
        <v>10037507.15</v>
      </c>
      <c r="Q277" s="32">
        <f>IF(ISNA(VLOOKUP($A277,'M1NM ELEM SEC CC20'!$A$2:$E$155,5,FALSE)),0,VLOOKUP($A277,'M1NM ELEM SEC CC20'!$A$2:$E$155,5,FALSE))</f>
        <v>1167</v>
      </c>
      <c r="R277" s="26">
        <f>SUM(P277/Q277)</f>
        <v>8601.1200942587839</v>
      </c>
      <c r="S277" s="17">
        <f>IF(ISNA(VLOOKUP($A277,'Elem Second Child Count 20'!$A$2:$E$156,5,FALSE)),0,VLOOKUP($A277,'Elem Second Child Count 20'!$A$2:$E$156,5,FALSE))</f>
        <v>215</v>
      </c>
      <c r="T277" s="17"/>
      <c r="U277" s="26">
        <f>SUM(R277*S277)</f>
        <v>1849240.8202656386</v>
      </c>
      <c r="V277" s="26">
        <f>SUM(M277+N277+P277)</f>
        <v>10037507.15</v>
      </c>
      <c r="W277" s="17"/>
    </row>
    <row r="278" spans="1:23" x14ac:dyDescent="0.25">
      <c r="A278" s="23" t="s">
        <v>164</v>
      </c>
      <c r="B278" s="24"/>
      <c r="C278" s="25"/>
      <c r="D278" s="25"/>
      <c r="E278" s="25"/>
      <c r="F278" s="25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32">
        <f>IF(ISNA(VLOOKUP($A277,'M1NM ELEM SEC CC20'!$A$2:$E$155,3,FALSE)),0,VLOOKUP($A277,'M1NM ELEM SEC CC20'!$A$2:$E$155,3,FALSE))</f>
        <v>641</v>
      </c>
      <c r="R278" s="17"/>
      <c r="S278" s="17">
        <f>IF(ISNA(VLOOKUP($A277,'Elem Second Child Count 20'!$A$2:$E$156,3,FALSE)),0,VLOOKUP($A277,'Elem Second Child Count 20'!$A$2:$E$156,3,FALSE))</f>
        <v>139</v>
      </c>
      <c r="T278" s="27">
        <f>SUM(S278/S277)</f>
        <v>0.64651162790697669</v>
      </c>
      <c r="U278" s="26">
        <f>SUM(S278*R277)</f>
        <v>1195555.6931019709</v>
      </c>
      <c r="V278" s="26">
        <f>SUM(T278*V277)</f>
        <v>6489365.0876744185</v>
      </c>
      <c r="W278" s="32" t="str">
        <f>IF(V278&gt;U278,"MET","NOT MET")</f>
        <v>MET</v>
      </c>
    </row>
    <row r="279" spans="1:23" x14ac:dyDescent="0.25">
      <c r="A279" s="23" t="s">
        <v>165</v>
      </c>
      <c r="B279" s="24"/>
      <c r="C279" s="25"/>
      <c r="D279" s="25"/>
      <c r="E279" s="25"/>
      <c r="F279" s="25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32">
        <f>IF(ISNA(VLOOKUP($A277,'M1NM ELEM SEC CC20'!$A$2:$E$155,4,FALSE)),0,VLOOKUP($A277,'M1NM ELEM SEC CC20'!$A$2:$E$155,4,FALSE))</f>
        <v>526</v>
      </c>
      <c r="R279" s="17"/>
      <c r="S279" s="17">
        <f>IF(ISNA(VLOOKUP($A277,'Elem Second Child Count 20'!$A$2:$E$156,4,FALSE)),0,VLOOKUP($A277,'Elem Second Child Count 20'!$A$2:$E$156,4,FALSE))</f>
        <v>76</v>
      </c>
      <c r="T279" s="27">
        <f>SUM(S279/S277)</f>
        <v>0.35348837209302325</v>
      </c>
      <c r="U279" s="26">
        <f>SUM(R277*S279)</f>
        <v>653685.12716366758</v>
      </c>
      <c r="V279" s="26">
        <f>SUM(T279*V277)</f>
        <v>3548142.0623255814</v>
      </c>
      <c r="W279" s="32" t="str">
        <f>IF(V279&gt;U279,"MET", "NOT MET")</f>
        <v>MET</v>
      </c>
    </row>
    <row r="280" spans="1:23" x14ac:dyDescent="0.25">
      <c r="A280" s="23">
        <v>5000</v>
      </c>
      <c r="B280" s="24" t="s">
        <v>91</v>
      </c>
      <c r="C280" s="28">
        <f>IF(ISNA(VLOOKUP($A280,'Part 1'!$A$7:$B$153,2,FALSE)),0,VLOOKUP($A280,'Part 1'!$A$7:$B$153,2,FALSE))</f>
        <v>26086122.559999999</v>
      </c>
      <c r="D280" s="28">
        <f>IF(ISNA(VLOOKUP($A280,'Part 1'!$D$7:$E$153,2,FALSE)),0,VLOOKUP($A280,'Part 1'!$D$7:$E$153,2,FALSE))</f>
        <v>1100212.83</v>
      </c>
      <c r="E280" s="28">
        <f>IF(ISNA(VLOOKUP($A280,'Part 1'!$G$7:$H$150,2,FALSE)),0,VLOOKUP($A280,'Part 1'!$G$7:$H$150,2,FALSE))</f>
        <v>0</v>
      </c>
      <c r="F280" s="25">
        <f>+C280-D280-E280</f>
        <v>24985909.729999997</v>
      </c>
      <c r="G280" s="26">
        <f>+'part 2 totals'!C102-'part 2 totals'!D102</f>
        <v>2378618.54</v>
      </c>
      <c r="H280" s="26">
        <f>+'part 2 totals'!E102-'part 2 totals'!F102</f>
        <v>1352950.49</v>
      </c>
      <c r="I280" s="26">
        <f>+'part 2 totals'!G102-'part 2 totals'!H102</f>
        <v>0</v>
      </c>
      <c r="J280" s="26">
        <f>+'part 2 totals'!I102-'part 2 totals'!J102</f>
        <v>667623.26</v>
      </c>
      <c r="K280" s="26">
        <f>+'part 2 totals'!K102-'part 2 totals'!L102</f>
        <v>29846.99</v>
      </c>
      <c r="L280" s="26">
        <f>+'part 2 totals'!M102-'part 2 totals'!N102</f>
        <v>13340</v>
      </c>
      <c r="M280" s="26">
        <f>+'part 2 totals'!O102-'part 2 totals'!P102</f>
        <v>0</v>
      </c>
      <c r="N280" s="26">
        <f>+'part 2 totals'!Q102-'part 2 totals'!R102+'part 2 totals'!S102-'part 2 totals'!T102</f>
        <v>38919.089999999997</v>
      </c>
      <c r="O280" s="26">
        <f>SUM(G280:N280)</f>
        <v>4481298.37</v>
      </c>
      <c r="P280" s="26">
        <f>+F280-O280</f>
        <v>20504611.359999996</v>
      </c>
      <c r="Q280" s="32">
        <f>IF(ISNA(VLOOKUP($A280,'M1NM ELEM SEC CC20'!$A$2:$E$155,5,FALSE)),0,VLOOKUP($A280,'M1NM ELEM SEC CC20'!$A$2:$E$155,5,FALSE))</f>
        <v>2914</v>
      </c>
      <c r="R280" s="26">
        <f>SUM(P280/Q280)</f>
        <v>7036.5859162662991</v>
      </c>
      <c r="S280" s="17">
        <f>IF(ISNA(VLOOKUP($A280,'Elem Second Child Count 20'!$A$2:$E$156,5,FALSE)),0,VLOOKUP($A280,'Elem Second Child Count 20'!$A$2:$E$156,5,FALSE))</f>
        <v>461</v>
      </c>
      <c r="T280" s="17"/>
      <c r="U280" s="26">
        <f>SUM(R280*S280)</f>
        <v>3243866.1073987638</v>
      </c>
      <c r="V280" s="26">
        <f>SUM(M280+N280+P280)</f>
        <v>20543530.449999996</v>
      </c>
      <c r="W280" s="17"/>
    </row>
    <row r="281" spans="1:23" x14ac:dyDescent="0.25">
      <c r="A281" s="23" t="s">
        <v>164</v>
      </c>
      <c r="B281" s="24"/>
      <c r="C281" s="25"/>
      <c r="D281" s="25"/>
      <c r="E281" s="25"/>
      <c r="F281" s="25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32">
        <f>IF(ISNA(VLOOKUP($A280,'M1NM ELEM SEC CC20'!$A$2:$E$155,3,FALSE)),0,VLOOKUP($A280,'M1NM ELEM SEC CC20'!$A$2:$E$155,3,FALSE))</f>
        <v>1434</v>
      </c>
      <c r="R281" s="17"/>
      <c r="S281" s="17">
        <f>IF(ISNA(VLOOKUP($A280,'Elem Second Child Count 20'!$A$2:$E$156,3,FALSE)),0,VLOOKUP($A280,'Elem Second Child Count 20'!$A$2:$E$156,3,FALSE))</f>
        <v>312</v>
      </c>
      <c r="T281" s="27">
        <f>SUM(S281/S280)</f>
        <v>0.67678958785249455</v>
      </c>
      <c r="U281" s="26">
        <f>SUM(S281*R280)</f>
        <v>2195414.8058750853</v>
      </c>
      <c r="V281" s="26">
        <f>SUM(T281*V280)</f>
        <v>13903647.506290669</v>
      </c>
      <c r="W281" s="17" t="str">
        <f>IF(V281&gt;U281,"MET","NOT MET")</f>
        <v>MET</v>
      </c>
    </row>
    <row r="282" spans="1:23" x14ac:dyDescent="0.25">
      <c r="A282" s="23" t="s">
        <v>165</v>
      </c>
      <c r="B282" s="24"/>
      <c r="C282" s="25"/>
      <c r="D282" s="25"/>
      <c r="E282" s="25"/>
      <c r="F282" s="25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32">
        <f>IF(ISNA(VLOOKUP($A280,'M1NM ELEM SEC CC20'!$A$2:$E$155,4,FALSE)),0,VLOOKUP($A280,'M1NM ELEM SEC CC20'!$A$2:$E$155,4,FALSE))</f>
        <v>1480</v>
      </c>
      <c r="R282" s="17"/>
      <c r="S282" s="17">
        <f>IF(ISNA(VLOOKUP($A280,'Elem Second Child Count 20'!$A$2:$E$156,4,FALSE)),0,VLOOKUP($A280,'Elem Second Child Count 20'!$A$2:$E$156,4,FALSE))</f>
        <v>149</v>
      </c>
      <c r="T282" s="27">
        <f>SUM(S282/S280)</f>
        <v>0.3232104121475054</v>
      </c>
      <c r="U282" s="26">
        <f>SUM(R280*S282)</f>
        <v>1048451.3015236786</v>
      </c>
      <c r="V282" s="26">
        <f>SUM(T282*V280)</f>
        <v>6639882.943709326</v>
      </c>
      <c r="W282" s="17" t="str">
        <f>IF(V282&gt;U282,"MET", "NOT MET")</f>
        <v>MET</v>
      </c>
    </row>
    <row r="283" spans="1:23" x14ac:dyDescent="0.25">
      <c r="A283" s="23">
        <v>5020</v>
      </c>
      <c r="B283" s="24" t="s">
        <v>92</v>
      </c>
      <c r="C283" s="28">
        <f>IF(ISNA(VLOOKUP($A283,'Part 1'!$A$7:$B$153,2,FALSE)),0,VLOOKUP($A283,'Part 1'!$A$7:$B$153,2,FALSE))</f>
        <v>9761949.0600000005</v>
      </c>
      <c r="D283" s="28">
        <f>IF(ISNA(VLOOKUP($A283,'Part 1'!$D$7:$E$153,2,FALSE)),0,VLOOKUP($A283,'Part 1'!$D$7:$E$153,2,FALSE))</f>
        <v>108642.59</v>
      </c>
      <c r="E283" s="28">
        <f>IF(ISNA(VLOOKUP($A283,'Part 1'!$G$7:$H$150,2,FALSE)),0,VLOOKUP($A283,'Part 1'!$G$7:$H$150,2,FALSE))</f>
        <v>0</v>
      </c>
      <c r="F283" s="25">
        <f>+C283-D283-E283</f>
        <v>9653306.4700000007</v>
      </c>
      <c r="G283" s="26">
        <f>+'part 2 totals'!C103-'part 2 totals'!D103</f>
        <v>816837.35</v>
      </c>
      <c r="H283" s="26">
        <f>+'part 2 totals'!E103-'part 2 totals'!F103</f>
        <v>570449.57999999996</v>
      </c>
      <c r="I283" s="26">
        <f>+'part 2 totals'!G103-'part 2 totals'!H103</f>
        <v>0</v>
      </c>
      <c r="J283" s="26">
        <f>+'part 2 totals'!I103-'part 2 totals'!J103</f>
        <v>219887.14</v>
      </c>
      <c r="K283" s="26">
        <f>+'part 2 totals'!K103-'part 2 totals'!L103</f>
        <v>19047.830000000002</v>
      </c>
      <c r="L283" s="26">
        <f>+'part 2 totals'!M103-'part 2 totals'!N103</f>
        <v>325973.43</v>
      </c>
      <c r="M283" s="26">
        <f>+'part 2 totals'!O103-'part 2 totals'!P103</f>
        <v>0</v>
      </c>
      <c r="N283" s="26">
        <f>+'part 2 totals'!Q103-'part 2 totals'!R103+'part 2 totals'!S103-'part 2 totals'!T103</f>
        <v>0</v>
      </c>
      <c r="O283" s="26">
        <f>SUM(G283:N283)</f>
        <v>1952195.3299999998</v>
      </c>
      <c r="P283" s="26">
        <f>+F283-O283</f>
        <v>7701111.1400000006</v>
      </c>
      <c r="Q283" s="32">
        <f>IF(ISNA(VLOOKUP($A283,'M1NM ELEM SEC CC20'!$A$2:$E$155,5,FALSE)),0,VLOOKUP($A283,'M1NM ELEM SEC CC20'!$A$2:$E$155,5,FALSE))</f>
        <v>839</v>
      </c>
      <c r="R283" s="26">
        <f>SUM(P283/Q283)</f>
        <v>9178.9167342073906</v>
      </c>
      <c r="S283" s="17">
        <f>IF(ISNA(VLOOKUP($A283,'Elem Second Child Count 20'!$A$2:$E$156,5,FALSE)),0,VLOOKUP($A283,'Elem Second Child Count 20'!$A$2:$E$156,5,FALSE))</f>
        <v>157</v>
      </c>
      <c r="T283" s="17"/>
      <c r="U283" s="26">
        <f>SUM(R283*S283)</f>
        <v>1441089.9272705603</v>
      </c>
      <c r="V283" s="26">
        <f>SUM(M283+N283+P283)</f>
        <v>7701111.1400000006</v>
      </c>
      <c r="W283" s="17"/>
    </row>
    <row r="284" spans="1:23" x14ac:dyDescent="0.25">
      <c r="A284" s="23" t="s">
        <v>164</v>
      </c>
      <c r="B284" s="24"/>
      <c r="C284" s="25"/>
      <c r="D284" s="25"/>
      <c r="E284" s="25"/>
      <c r="F284" s="25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32">
        <f>IF(ISNA(VLOOKUP($A283,'M1NM ELEM SEC CC20'!$A$2:$E$155,3,FALSE)),0,VLOOKUP($A283,'M1NM ELEM SEC CC20'!$A$2:$E$155,3,FALSE))</f>
        <v>444</v>
      </c>
      <c r="R284" s="17"/>
      <c r="S284" s="17">
        <f>IF(ISNA(VLOOKUP($A283,'Elem Second Child Count 20'!$A$2:$E$156,3,FALSE)),0,VLOOKUP($A283,'Elem Second Child Count 20'!$A$2:$E$156,3,FALSE))</f>
        <v>92</v>
      </c>
      <c r="T284" s="27">
        <f>SUM(S284/S283)</f>
        <v>0.5859872611464968</v>
      </c>
      <c r="U284" s="26">
        <f>SUM(S284*R283)</f>
        <v>844460.33954707999</v>
      </c>
      <c r="V284" s="26">
        <f>SUM(T284*V283)</f>
        <v>4512753.0247133756</v>
      </c>
      <c r="W284" s="17" t="str">
        <f>IF(V284&gt;U284,"MET","NOT MET")</f>
        <v>MET</v>
      </c>
    </row>
    <row r="285" spans="1:23" x14ac:dyDescent="0.25">
      <c r="A285" s="23" t="s">
        <v>165</v>
      </c>
      <c r="B285" s="24"/>
      <c r="C285" s="25"/>
      <c r="D285" s="25"/>
      <c r="E285" s="25"/>
      <c r="F285" s="25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32">
        <f>IF(ISNA(VLOOKUP($A283,'M1NM ELEM SEC CC20'!$A$2:$E$155,4,FALSE)),0,VLOOKUP($A283,'M1NM ELEM SEC CC20'!$A$2:$E$155,4,FALSE))</f>
        <v>395</v>
      </c>
      <c r="R285" s="17"/>
      <c r="S285" s="17">
        <f>IF(ISNA(VLOOKUP($A283,'Elem Second Child Count 20'!$A$2:$E$156,4,FALSE)),0,VLOOKUP($A283,'Elem Second Child Count 20'!$A$2:$E$156,4,FALSE))</f>
        <v>65</v>
      </c>
      <c r="T285" s="27">
        <f>SUM(S285/S283)</f>
        <v>0.4140127388535032</v>
      </c>
      <c r="U285" s="26">
        <f>SUM(R283*S285)</f>
        <v>596629.58772348042</v>
      </c>
      <c r="V285" s="26">
        <f>SUM(T285*V283)</f>
        <v>3188358.1152866245</v>
      </c>
      <c r="W285" s="17" t="str">
        <f>IF(V285&gt;U285,"MET", "NOT MET")</f>
        <v>MET</v>
      </c>
    </row>
    <row r="286" spans="1:23" x14ac:dyDescent="0.25">
      <c r="A286" s="23">
        <v>5100</v>
      </c>
      <c r="B286" s="24" t="s">
        <v>93</v>
      </c>
      <c r="C286" s="28">
        <f>IF(ISNA(VLOOKUP($A286,'Part 1'!$A$7:$B$153,2,FALSE)),0,VLOOKUP($A286,'Part 1'!$A$7:$B$153,2,FALSE))</f>
        <v>17276950.41</v>
      </c>
      <c r="D286" s="28">
        <f>IF(ISNA(VLOOKUP($A286,'Part 1'!$D$7:$E$153,2,FALSE)),0,VLOOKUP($A286,'Part 1'!$D$7:$E$153,2,FALSE))</f>
        <v>726887.35</v>
      </c>
      <c r="E286" s="28">
        <f>IF(ISNA(VLOOKUP($A286,'Part 1'!$G$7:$H$150,2,FALSE)),0,VLOOKUP($A286,'Part 1'!$G$7:$H$150,2,FALSE))</f>
        <v>0</v>
      </c>
      <c r="F286" s="25">
        <f>+C286-D286-E286</f>
        <v>16550063.060000001</v>
      </c>
      <c r="G286" s="26">
        <f>+'part 2 totals'!C104-'part 2 totals'!D104</f>
        <v>1180784.67</v>
      </c>
      <c r="H286" s="26">
        <f>+'part 2 totals'!E104-'part 2 totals'!F104</f>
        <v>810461.75</v>
      </c>
      <c r="I286" s="26">
        <f>+'part 2 totals'!G104-'part 2 totals'!H104</f>
        <v>0</v>
      </c>
      <c r="J286" s="26">
        <f>+'part 2 totals'!I104-'part 2 totals'!J104</f>
        <v>352381.28</v>
      </c>
      <c r="K286" s="26">
        <f>+'part 2 totals'!K104-'part 2 totals'!L104</f>
        <v>22677.19</v>
      </c>
      <c r="L286" s="26">
        <f>+'part 2 totals'!M104-'part 2 totals'!N104</f>
        <v>0</v>
      </c>
      <c r="M286" s="26">
        <f>+'part 2 totals'!O104-'part 2 totals'!P104</f>
        <v>0</v>
      </c>
      <c r="N286" s="26">
        <f>+'part 2 totals'!Q104-'part 2 totals'!R104+'part 2 totals'!S104-'part 2 totals'!T104</f>
        <v>0</v>
      </c>
      <c r="O286" s="26">
        <f>SUM(G286:N286)</f>
        <v>2366304.89</v>
      </c>
      <c r="P286" s="26">
        <f>+F286-O286</f>
        <v>14183758.17</v>
      </c>
      <c r="Q286" s="32">
        <f>IF(ISNA(VLOOKUP($A286,'M1NM ELEM SEC CC20'!$A$2:$E$155,5,FALSE)),0,VLOOKUP($A286,'M1NM ELEM SEC CC20'!$A$2:$E$155,5,FALSE))</f>
        <v>1580</v>
      </c>
      <c r="R286" s="26">
        <f>SUM(P286/Q286)</f>
        <v>8977.0621329113928</v>
      </c>
      <c r="S286" s="17">
        <f>IF(ISNA(VLOOKUP($A286,'Elem Second Child Count 20'!$A$2:$E$156,5,FALSE)),0,VLOOKUP($A286,'Elem Second Child Count 20'!$A$2:$E$156,5,FALSE))</f>
        <v>198</v>
      </c>
      <c r="T286" s="17"/>
      <c r="U286" s="26">
        <f>SUM(R286*S286)</f>
        <v>1777458.3023164559</v>
      </c>
      <c r="V286" s="26">
        <f>SUM(M286+N286+P286)</f>
        <v>14183758.17</v>
      </c>
      <c r="W286" s="17"/>
    </row>
    <row r="287" spans="1:23" x14ac:dyDescent="0.25">
      <c r="A287" s="23" t="s">
        <v>164</v>
      </c>
      <c r="B287" s="24"/>
      <c r="C287" s="25"/>
      <c r="D287" s="25"/>
      <c r="E287" s="25"/>
      <c r="F287" s="25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32">
        <f>IF(ISNA(VLOOKUP($A286,'M1NM ELEM SEC CC20'!$A$2:$E$155,3,FALSE)),0,VLOOKUP($A286,'M1NM ELEM SEC CC20'!$A$2:$E$155,3,FALSE))</f>
        <v>792</v>
      </c>
      <c r="R287" s="17"/>
      <c r="S287" s="17">
        <f>IF(ISNA(VLOOKUP($A286,'Elem Second Child Count 20'!$A$2:$E$156,3,FALSE)),0,VLOOKUP($A286,'Elem Second Child Count 20'!$A$2:$E$156,3,FALSE))</f>
        <v>125</v>
      </c>
      <c r="T287" s="27">
        <f>SUM(S287/S286)</f>
        <v>0.63131313131313127</v>
      </c>
      <c r="U287" s="26">
        <f>SUM(S287*R286)</f>
        <v>1122132.7666139242</v>
      </c>
      <c r="V287" s="26">
        <f>SUM(T287*V286)</f>
        <v>8954392.7840909082</v>
      </c>
      <c r="W287" s="17" t="str">
        <f>IF(V287&gt;U287,"MET","NOT MET")</f>
        <v>MET</v>
      </c>
    </row>
    <row r="288" spans="1:23" x14ac:dyDescent="0.25">
      <c r="A288" s="23" t="s">
        <v>165</v>
      </c>
      <c r="B288" s="24"/>
      <c r="C288" s="25"/>
      <c r="D288" s="25"/>
      <c r="E288" s="25"/>
      <c r="F288" s="25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32">
        <f>IF(ISNA(VLOOKUP($A286,'M1NM ELEM SEC CC20'!$A$2:$E$155,4,FALSE)),0,VLOOKUP($A286,'M1NM ELEM SEC CC20'!$A$2:$E$155,4,FALSE))</f>
        <v>788</v>
      </c>
      <c r="R288" s="17"/>
      <c r="S288" s="17">
        <f>IF(ISNA(VLOOKUP($A286,'Elem Second Child Count 20'!$A$2:$E$156,4,FALSE)),0,VLOOKUP($A286,'Elem Second Child Count 20'!$A$2:$E$156,4,FALSE))</f>
        <v>73</v>
      </c>
      <c r="T288" s="27">
        <f>SUM(S288/S286)</f>
        <v>0.36868686868686867</v>
      </c>
      <c r="U288" s="26">
        <f>SUM(R286*S288)</f>
        <v>655325.53570253169</v>
      </c>
      <c r="V288" s="26">
        <f>SUM(T288*V286)</f>
        <v>5229365.3859090907</v>
      </c>
      <c r="W288" s="17" t="str">
        <f>IF(V288&gt;U288,"MET", "NOT MET")</f>
        <v>MET</v>
      </c>
    </row>
    <row r="289" spans="1:23" x14ac:dyDescent="0.25">
      <c r="A289" s="23">
        <v>5130</v>
      </c>
      <c r="B289" s="24" t="s">
        <v>94</v>
      </c>
      <c r="C289" s="28">
        <f>IF(ISNA(VLOOKUP($A289,'Part 1'!$A$7:$B$153,2,FALSE)),0,VLOOKUP($A289,'Part 1'!$A$7:$B$153,2,FALSE))</f>
        <v>9984947.2899999991</v>
      </c>
      <c r="D289" s="28">
        <f>IF(ISNA(VLOOKUP($A289,'Part 1'!$D$7:$E$153,2,FALSE)),0,VLOOKUP($A289,'Part 1'!$D$7:$E$153,2,FALSE))</f>
        <v>154200.97</v>
      </c>
      <c r="E289" s="28">
        <f>IF(ISNA(VLOOKUP($A289,'Part 1'!$G$7:$H$150,2,FALSE)),0,VLOOKUP($A289,'Part 1'!$G$7:$H$150,2,FALSE))</f>
        <v>0</v>
      </c>
      <c r="F289" s="25">
        <f>+C289-D289-E289</f>
        <v>9830746.3199999984</v>
      </c>
      <c r="G289" s="26">
        <f>+'part 2 totals'!C105-'part 2 totals'!D105</f>
        <v>981144.35</v>
      </c>
      <c r="H289" s="26">
        <f>+'part 2 totals'!E105-'part 2 totals'!F105</f>
        <v>441593.35</v>
      </c>
      <c r="I289" s="26">
        <f>+'part 2 totals'!G105-'part 2 totals'!H105</f>
        <v>0</v>
      </c>
      <c r="J289" s="26">
        <f>+'part 2 totals'!I105-'part 2 totals'!J105</f>
        <v>211382.27</v>
      </c>
      <c r="K289" s="26">
        <f>+'part 2 totals'!K105-'part 2 totals'!L105</f>
        <v>9275.0499999999993</v>
      </c>
      <c r="L289" s="26">
        <f>+'part 2 totals'!M105-'part 2 totals'!N105</f>
        <v>0</v>
      </c>
      <c r="M289" s="26">
        <f>+'part 2 totals'!O105-'part 2 totals'!P105</f>
        <v>0</v>
      </c>
      <c r="N289" s="26">
        <f>+'part 2 totals'!Q105-'part 2 totals'!R105+'part 2 totals'!S105-'part 2 totals'!T105</f>
        <v>0</v>
      </c>
      <c r="O289" s="26">
        <f>SUM(G289:N289)</f>
        <v>1643395.02</v>
      </c>
      <c r="P289" s="26">
        <f>+F289-O289</f>
        <v>8187351.2999999989</v>
      </c>
      <c r="Q289" s="32">
        <f>IF(ISNA(VLOOKUP($A289,'M1NM ELEM SEC CC20'!$A$2:$E$155,5,FALSE)),0,VLOOKUP($A289,'M1NM ELEM SEC CC20'!$A$2:$E$155,5,FALSE))</f>
        <v>892</v>
      </c>
      <c r="R289" s="26">
        <f>SUM(P289/Q289)</f>
        <v>9178.6449551569494</v>
      </c>
      <c r="S289" s="17">
        <f>IF(ISNA(VLOOKUP($A289,'Elem Second Child Count 20'!$A$2:$E$156,5,FALSE)),0,VLOOKUP($A289,'Elem Second Child Count 20'!$A$2:$E$156,5,FALSE))</f>
        <v>140</v>
      </c>
      <c r="T289" s="17"/>
      <c r="U289" s="26">
        <f>SUM(R289*S289)</f>
        <v>1285010.293721973</v>
      </c>
      <c r="V289" s="26">
        <f>SUM(M289+N289+P289)</f>
        <v>8187351.2999999989</v>
      </c>
      <c r="W289" s="17"/>
    </row>
    <row r="290" spans="1:23" x14ac:dyDescent="0.25">
      <c r="A290" s="23" t="s">
        <v>164</v>
      </c>
      <c r="B290" s="24"/>
      <c r="C290" s="25"/>
      <c r="D290" s="25"/>
      <c r="E290" s="25"/>
      <c r="F290" s="25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32">
        <f>IF(ISNA(VLOOKUP($A289,'M1NM ELEM SEC CC20'!$A$2:$E$155,3,FALSE)),0,VLOOKUP($A289,'M1NM ELEM SEC CC20'!$A$2:$E$155,3,FALSE))</f>
        <v>487</v>
      </c>
      <c r="R290" s="17"/>
      <c r="S290" s="17">
        <f>IF(ISNA(VLOOKUP($A289,'Elem Second Child Count 20'!$A$2:$E$156,3,FALSE)),0,VLOOKUP($A289,'Elem Second Child Count 20'!$A$2:$E$156,3,FALSE))</f>
        <v>67</v>
      </c>
      <c r="T290" s="27">
        <f>SUM(S290/S289)</f>
        <v>0.47857142857142859</v>
      </c>
      <c r="U290" s="26">
        <f>SUM(S290*R289)</f>
        <v>614969.21199551562</v>
      </c>
      <c r="V290" s="26">
        <f>SUM(T290*V289)</f>
        <v>3918232.4078571424</v>
      </c>
      <c r="W290" s="17" t="str">
        <f>IF(V290&gt;U290,"MET","NOT MET")</f>
        <v>MET</v>
      </c>
    </row>
    <row r="291" spans="1:23" x14ac:dyDescent="0.25">
      <c r="A291" s="23" t="s">
        <v>165</v>
      </c>
      <c r="B291" s="24"/>
      <c r="C291" s="25"/>
      <c r="D291" s="25"/>
      <c r="E291" s="25"/>
      <c r="F291" s="25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32">
        <f>IF(ISNA(VLOOKUP($A289,'M1NM ELEM SEC CC20'!$A$2:$E$155,4,FALSE)),0,VLOOKUP($A289,'M1NM ELEM SEC CC20'!$A$2:$E$155,4,FALSE))</f>
        <v>405</v>
      </c>
      <c r="R291" s="17"/>
      <c r="S291" s="17">
        <f>IF(ISNA(VLOOKUP($A289,'Elem Second Child Count 20'!$A$2:$E$156,4,FALSE)),0,VLOOKUP($A289,'Elem Second Child Count 20'!$A$2:$E$156,4,FALSE))</f>
        <v>73</v>
      </c>
      <c r="T291" s="27">
        <f>SUM(S291/S289)</f>
        <v>0.52142857142857146</v>
      </c>
      <c r="U291" s="26">
        <f>SUM(R289*S291)</f>
        <v>670041.08172645734</v>
      </c>
      <c r="V291" s="26">
        <f>SUM(T291*V289)</f>
        <v>4269118.8921428565</v>
      </c>
      <c r="W291" s="17" t="str">
        <f>IF(V291&gt;U291,"MET", "NOT MET")</f>
        <v>MET</v>
      </c>
    </row>
    <row r="292" spans="1:23" x14ac:dyDescent="0.25">
      <c r="A292" s="23">
        <v>5131</v>
      </c>
      <c r="B292" s="24" t="s">
        <v>95</v>
      </c>
      <c r="C292" s="28">
        <f>IF(ISNA(VLOOKUP($A292,'Part 1'!$A$7:$B$153,2,FALSE)),0,VLOOKUP($A292,'Part 1'!$A$7:$B$153,2,FALSE))</f>
        <v>9201570.7400000002</v>
      </c>
      <c r="D292" s="28">
        <f>IF(ISNA(VLOOKUP($A292,'Part 1'!$D$7:$E$153,2,FALSE)),0,VLOOKUP($A292,'Part 1'!$D$7:$E$153,2,FALSE))</f>
        <v>491217.77</v>
      </c>
      <c r="E292" s="28">
        <f>IF(ISNA(VLOOKUP($A292,'Part 1'!$G$7:$H$150,2,FALSE)),0,VLOOKUP($A292,'Part 1'!$G$7:$H$150,2,FALSE))</f>
        <v>0</v>
      </c>
      <c r="F292" s="25">
        <f>+C292-D292-E292</f>
        <v>8710352.9700000007</v>
      </c>
      <c r="G292" s="26">
        <f>+'part 2 totals'!C106-'part 2 totals'!D106</f>
        <v>957552.55</v>
      </c>
      <c r="H292" s="26">
        <f>+'part 2 totals'!E106-'part 2 totals'!F106</f>
        <v>257277.86</v>
      </c>
      <c r="I292" s="26">
        <f>+'part 2 totals'!G106-'part 2 totals'!H106</f>
        <v>0</v>
      </c>
      <c r="J292" s="26">
        <f>+'part 2 totals'!I106-'part 2 totals'!J106</f>
        <v>208726.74</v>
      </c>
      <c r="K292" s="26">
        <f>+'part 2 totals'!K106-'part 2 totals'!L106</f>
        <v>6452.47</v>
      </c>
      <c r="L292" s="26">
        <f>+'part 2 totals'!M106-'part 2 totals'!N106</f>
        <v>0</v>
      </c>
      <c r="M292" s="26">
        <f>+'part 2 totals'!O106-'part 2 totals'!P106</f>
        <v>0</v>
      </c>
      <c r="N292" s="26">
        <f>+'part 2 totals'!Q106-'part 2 totals'!R106+'part 2 totals'!S106-'part 2 totals'!T106</f>
        <v>11218.66</v>
      </c>
      <c r="O292" s="26">
        <f>SUM(G292:N292)</f>
        <v>1441228.28</v>
      </c>
      <c r="P292" s="26">
        <f>+F292-O292</f>
        <v>7269124.6900000004</v>
      </c>
      <c r="Q292" s="32">
        <f>IF(ISNA(VLOOKUP($A292,'M1NM ELEM SEC CC20'!$A$2:$E$155,5,FALSE)),0,VLOOKUP($A292,'M1NM ELEM SEC CC20'!$A$2:$E$155,5,FALSE))</f>
        <v>921</v>
      </c>
      <c r="R292" s="26">
        <f>SUM(P292/Q292)</f>
        <v>7892.6435287730728</v>
      </c>
      <c r="S292" s="17">
        <f>IF(ISNA(VLOOKUP($A292,'Elem Second Child Count 20'!$A$2:$E$156,5,FALSE)),0,VLOOKUP($A292,'Elem Second Child Count 20'!$A$2:$E$156,5,FALSE))</f>
        <v>195</v>
      </c>
      <c r="T292" s="17"/>
      <c r="U292" s="26">
        <f>SUM(R292*S292)</f>
        <v>1539065.4881107493</v>
      </c>
      <c r="V292" s="26">
        <f>SUM(M292+N292+P292)</f>
        <v>7280343.3500000006</v>
      </c>
      <c r="W292" s="17"/>
    </row>
    <row r="293" spans="1:23" x14ac:dyDescent="0.25">
      <c r="A293" s="23" t="s">
        <v>164</v>
      </c>
      <c r="B293" s="24"/>
      <c r="C293" s="25"/>
      <c r="D293" s="25"/>
      <c r="E293" s="25"/>
      <c r="F293" s="25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32">
        <f>IF(ISNA(VLOOKUP($A292,'M1NM ELEM SEC CC20'!$A$2:$E$155,3,FALSE)),0,VLOOKUP($A292,'M1NM ELEM SEC CC20'!$A$2:$E$155,3,FALSE))</f>
        <v>461</v>
      </c>
      <c r="R293" s="17"/>
      <c r="S293" s="17">
        <f>IF(ISNA(VLOOKUP($A292,'Elem Second Child Count 20'!$A$2:$E$156,3,FALSE)),0,VLOOKUP($A292,'Elem Second Child Count 20'!$A$2:$E$156,3,FALSE))</f>
        <v>119</v>
      </c>
      <c r="T293" s="27">
        <f>SUM(S293/S292)</f>
        <v>0.61025641025641031</v>
      </c>
      <c r="U293" s="26">
        <f>SUM(S293*R292)</f>
        <v>939224.57992399565</v>
      </c>
      <c r="V293" s="26">
        <f>SUM(T293*V292)</f>
        <v>4442876.1982051292</v>
      </c>
      <c r="W293" s="17" t="str">
        <f>IF(V293&gt;U293,"MET","NOT MET")</f>
        <v>MET</v>
      </c>
    </row>
    <row r="294" spans="1:23" x14ac:dyDescent="0.25">
      <c r="A294" s="23" t="s">
        <v>165</v>
      </c>
      <c r="B294" s="24"/>
      <c r="C294" s="25"/>
      <c r="D294" s="25"/>
      <c r="E294" s="25"/>
      <c r="F294" s="25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32">
        <f>IF(ISNA(VLOOKUP($A292,'M1NM ELEM SEC CC20'!$A$2:$E$155,4,FALSE)),0,VLOOKUP($A292,'M1NM ELEM SEC CC20'!$A$2:$E$155,4,FALSE))</f>
        <v>460</v>
      </c>
      <c r="R294" s="17"/>
      <c r="S294" s="17">
        <f>IF(ISNA(VLOOKUP($A292,'Elem Second Child Count 20'!$A$2:$E$156,4,FALSE)),0,VLOOKUP($A292,'Elem Second Child Count 20'!$A$2:$E$156,4,FALSE))</f>
        <v>76</v>
      </c>
      <c r="T294" s="27">
        <f>SUM(S294/S292)</f>
        <v>0.38974358974358975</v>
      </c>
      <c r="U294" s="26">
        <f>SUM(R292*S294)</f>
        <v>599840.90818675351</v>
      </c>
      <c r="V294" s="26">
        <f>SUM(T294*V292)</f>
        <v>2837467.1517948722</v>
      </c>
      <c r="W294" s="17" t="str">
        <f>IF(V294&gt;U294,"MET", "NOT MET")</f>
        <v>MET</v>
      </c>
    </row>
    <row r="295" spans="1:23" x14ac:dyDescent="0.25">
      <c r="A295" s="23">
        <v>5200</v>
      </c>
      <c r="B295" s="24" t="s">
        <v>96</v>
      </c>
      <c r="C295" s="28">
        <f>IF(ISNA(VLOOKUP($A295,'Part 1'!$A$7:$B$153,2,FALSE)),0,VLOOKUP($A295,'Part 1'!$A$7:$B$153,2,FALSE))</f>
        <v>15425029.99</v>
      </c>
      <c r="D295" s="28">
        <f>IF(ISNA(VLOOKUP($A295,'Part 1'!$D$7:$E$153,2,FALSE)),0,VLOOKUP($A295,'Part 1'!$D$7:$E$153,2,FALSE))</f>
        <v>404320.06</v>
      </c>
      <c r="E295" s="28">
        <f>IF(ISNA(VLOOKUP($A295,'Part 1'!$G$7:$H$150,2,FALSE)),0,VLOOKUP($A295,'Part 1'!$G$7:$H$150,2,FALSE))</f>
        <v>0</v>
      </c>
      <c r="F295" s="25">
        <f>+C295-D295-E295</f>
        <v>15020709.93</v>
      </c>
      <c r="G295" s="26">
        <f>+'part 2 totals'!C107-'part 2 totals'!D107</f>
        <v>1308048.0900000001</v>
      </c>
      <c r="H295" s="26">
        <f>+'part 2 totals'!E107-'part 2 totals'!F107</f>
        <v>1187075.52</v>
      </c>
      <c r="I295" s="26">
        <f>+'part 2 totals'!G107-'part 2 totals'!H107</f>
        <v>0</v>
      </c>
      <c r="J295" s="26">
        <f>+'part 2 totals'!I107-'part 2 totals'!J107</f>
        <v>429680.68</v>
      </c>
      <c r="K295" s="26">
        <f>+'part 2 totals'!K107-'part 2 totals'!L107</f>
        <v>12298.32</v>
      </c>
      <c r="L295" s="26">
        <f>+'part 2 totals'!M107-'part 2 totals'!N107</f>
        <v>0</v>
      </c>
      <c r="M295" s="26">
        <f>+'part 2 totals'!O107-'part 2 totals'!P107</f>
        <v>0</v>
      </c>
      <c r="N295" s="26">
        <f>+'part 2 totals'!Q107-'part 2 totals'!R107+'part 2 totals'!S107-'part 2 totals'!T107</f>
        <v>0</v>
      </c>
      <c r="O295" s="26">
        <f>SUM(G295:N295)</f>
        <v>2937102.6100000003</v>
      </c>
      <c r="P295" s="26">
        <f>+F295-O295</f>
        <v>12083607.32</v>
      </c>
      <c r="Q295" s="32">
        <f>IF(ISNA(VLOOKUP($A295,'M1NM ELEM SEC CC20'!$A$2:$E$155,5,FALSE)),0,VLOOKUP($A295,'M1NM ELEM SEC CC20'!$A$2:$E$155,5,FALSE))</f>
        <v>1393</v>
      </c>
      <c r="R295" s="26">
        <f>SUM(P295/Q295)</f>
        <v>8674.5206891600865</v>
      </c>
      <c r="S295" s="17">
        <f>IF(ISNA(VLOOKUP($A295,'Elem Second Child Count 20'!$A$2:$E$156,5,FALSE)),0,VLOOKUP($A295,'Elem Second Child Count 20'!$A$2:$E$156,5,FALSE))</f>
        <v>166</v>
      </c>
      <c r="T295" s="17"/>
      <c r="U295" s="26">
        <f>SUM(R295*S295)</f>
        <v>1439970.4344005743</v>
      </c>
      <c r="V295" s="26">
        <f>SUM(M295+N295+P295)</f>
        <v>12083607.32</v>
      </c>
      <c r="W295" s="17"/>
    </row>
    <row r="296" spans="1:23" x14ac:dyDescent="0.25">
      <c r="A296" s="23" t="s">
        <v>164</v>
      </c>
      <c r="B296" s="24"/>
      <c r="C296" s="25"/>
      <c r="D296" s="25"/>
      <c r="E296" s="25"/>
      <c r="F296" s="25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32">
        <f>IF(ISNA(VLOOKUP($A295,'M1NM ELEM SEC CC20'!$A$2:$E$155,3,FALSE)),0,VLOOKUP($A295,'M1NM ELEM SEC CC20'!$A$2:$E$155,3,FALSE))</f>
        <v>717</v>
      </c>
      <c r="R296" s="17"/>
      <c r="S296" s="17">
        <f>IF(ISNA(VLOOKUP($A295,'Elem Second Child Count 20'!$A$2:$E$156,3,FALSE)),0,VLOOKUP($A295,'Elem Second Child Count 20'!$A$2:$E$156,3,FALSE))</f>
        <v>74</v>
      </c>
      <c r="T296" s="27">
        <f>SUM(S296/S295)</f>
        <v>0.44578313253012047</v>
      </c>
      <c r="U296" s="26">
        <f>SUM(S296*R295)</f>
        <v>641914.53099784639</v>
      </c>
      <c r="V296" s="26">
        <f>SUM(T296*V295)</f>
        <v>5386668.3233734937</v>
      </c>
      <c r="W296" s="17" t="str">
        <f>IF(V296&gt;U296,"MET","NOT MET")</f>
        <v>MET</v>
      </c>
    </row>
    <row r="297" spans="1:23" x14ac:dyDescent="0.25">
      <c r="A297" s="23" t="s">
        <v>165</v>
      </c>
      <c r="B297" s="24"/>
      <c r="C297" s="25"/>
      <c r="D297" s="25"/>
      <c r="E297" s="25"/>
      <c r="F297" s="25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32">
        <f>IF(ISNA(VLOOKUP($A295,'M1NM ELEM SEC CC20'!$A$2:$E$155,4,FALSE)),0,VLOOKUP($A295,'M1NM ELEM SEC CC20'!$A$2:$E$155,4,FALSE))</f>
        <v>676</v>
      </c>
      <c r="R297" s="17"/>
      <c r="S297" s="17">
        <f>IF(ISNA(VLOOKUP($A295,'Elem Second Child Count 20'!$A$2:$E$156,4,FALSE)),0,VLOOKUP($A295,'Elem Second Child Count 20'!$A$2:$E$156,4,FALSE))</f>
        <v>92</v>
      </c>
      <c r="T297" s="27">
        <f>SUM(S297/S295)</f>
        <v>0.55421686746987953</v>
      </c>
      <c r="U297" s="26">
        <f>SUM(R295*S297)</f>
        <v>798055.90340272791</v>
      </c>
      <c r="V297" s="26">
        <f>SUM(T297*V295)</f>
        <v>6696938.9966265066</v>
      </c>
      <c r="W297" s="17" t="str">
        <f>IF(V297&gt;U297,"MET", "NOT MET")</f>
        <v>MET</v>
      </c>
    </row>
    <row r="298" spans="1:23" x14ac:dyDescent="0.25">
      <c r="A298" s="23">
        <v>5321</v>
      </c>
      <c r="B298" s="24" t="s">
        <v>168</v>
      </c>
      <c r="C298" s="28">
        <f>IF(ISNA(VLOOKUP($A298,'Part 1'!$A$7:$B$153,2,FALSE)),0,VLOOKUP($A298,'Part 1'!$A$7:$B$153,2,FALSE))</f>
        <v>56844955.32</v>
      </c>
      <c r="D298" s="28">
        <f>IF(ISNA(VLOOKUP($A298,'Part 1'!$D$7:$E$153,2,FALSE)),0,VLOOKUP($A298,'Part 1'!$D$7:$E$153,2,FALSE))</f>
        <v>1740933.17</v>
      </c>
      <c r="E298" s="28">
        <f>IF(ISNA(VLOOKUP($A298,'Part 1'!$G$7:$H$150,2,FALSE)),0,VLOOKUP($A298,'Part 1'!$G$7:$H$150,2,FALSE))</f>
        <v>0</v>
      </c>
      <c r="F298" s="25">
        <f>+C298-D298-E298</f>
        <v>55104022.149999999</v>
      </c>
      <c r="G298" s="26">
        <f>+'part 2 totals'!C108-'part 2 totals'!D108</f>
        <v>4315493.4400000004</v>
      </c>
      <c r="H298" s="26">
        <f>+'part 2 totals'!E108-'part 2 totals'!F108</f>
        <v>2098893.2800000003</v>
      </c>
      <c r="I298" s="26">
        <f>+'part 2 totals'!G108-'part 2 totals'!H108</f>
        <v>0</v>
      </c>
      <c r="J298" s="26">
        <f>+'part 2 totals'!I108-'part 2 totals'!J108</f>
        <v>1225540.78</v>
      </c>
      <c r="K298" s="26">
        <f>+'part 2 totals'!K108-'part 2 totals'!L108</f>
        <v>48707.89</v>
      </c>
      <c r="L298" s="26">
        <f>+'part 2 totals'!M108-'part 2 totals'!N108</f>
        <v>70442.98</v>
      </c>
      <c r="M298" s="26">
        <f>+'part 2 totals'!O108-'part 2 totals'!P108</f>
        <v>0</v>
      </c>
      <c r="N298" s="26">
        <f>+'part 2 totals'!Q108-'part 2 totals'!R108+'part 2 totals'!S108-'part 2 totals'!T108</f>
        <v>0</v>
      </c>
      <c r="O298" s="26">
        <f>SUM(G298:N298)</f>
        <v>7759078.370000001</v>
      </c>
      <c r="P298" s="26">
        <f>+F298-O298</f>
        <v>47344943.780000001</v>
      </c>
      <c r="Q298" s="33">
        <f>IF(ISNA(VLOOKUP($A298,'M1NM ELEM SEC CC20'!$A$2:$E$155,5,FALSE)),0,VLOOKUP($A298,'M1NM ELEM SEC CC20'!$A$2:$E$155,5,FALSE))</f>
        <v>4829</v>
      </c>
      <c r="R298" s="26">
        <f>SUM(P298/Q298)</f>
        <v>9804.2956678401333</v>
      </c>
      <c r="S298" s="17">
        <f>IF(ISNA(VLOOKUP($A298,'Elem Second Child Count 20'!$A$2:$E$156,5,FALSE)),0,VLOOKUP($A298,'Elem Second Child Count 20'!$A$2:$E$156,5,FALSE))</f>
        <v>751</v>
      </c>
      <c r="T298" s="17"/>
      <c r="U298" s="26">
        <f>SUM(R298*S298)</f>
        <v>7363026.04654794</v>
      </c>
      <c r="V298" s="26">
        <f>SUM(M298+N298+P298)</f>
        <v>47344943.780000001</v>
      </c>
      <c r="W298" s="17"/>
    </row>
    <row r="299" spans="1:23" x14ac:dyDescent="0.25">
      <c r="A299" s="23" t="s">
        <v>164</v>
      </c>
      <c r="B299" s="24"/>
      <c r="C299" s="25"/>
      <c r="D299" s="25"/>
      <c r="E299" s="25"/>
      <c r="F299" s="25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33">
        <f>IF(ISNA(VLOOKUP($A298,'M1NM ELEM SEC CC20'!$A$2:$E$155,3,FALSE)),0,VLOOKUP($A298,'M1NM ELEM SEC CC20'!$A$2:$E$155,3,FALSE))</f>
        <v>2592</v>
      </c>
      <c r="R299" s="17"/>
      <c r="S299" s="17">
        <f>IF(ISNA(VLOOKUP($A298,'Elem Second Child Count 20'!$A$2:$E$156,3,FALSE)),0,VLOOKUP($A298,'Elem Second Child Count 20'!$A$2:$E$156,3,FALSE))</f>
        <v>428</v>
      </c>
      <c r="T299" s="27">
        <f>SUM(S299/S298)</f>
        <v>0.56990679094540608</v>
      </c>
      <c r="U299" s="26">
        <f>SUM(S299*R298)</f>
        <v>4196238.545835577</v>
      </c>
      <c r="V299" s="26">
        <f>SUM(T299*V298)</f>
        <v>26982204.977150466</v>
      </c>
      <c r="W299" s="17" t="str">
        <f>IF(V299&gt;U299,"MET","NOT MET")</f>
        <v>MET</v>
      </c>
    </row>
    <row r="300" spans="1:23" x14ac:dyDescent="0.25">
      <c r="A300" s="23" t="s">
        <v>165</v>
      </c>
      <c r="B300" s="24"/>
      <c r="C300" s="25"/>
      <c r="D300" s="25"/>
      <c r="E300" s="25"/>
      <c r="F300" s="25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33">
        <f>IF(ISNA(VLOOKUP($A298,'M1NM ELEM SEC CC20'!$A$2:$E$155,4,FALSE)),0,VLOOKUP($A298,'M1NM ELEM SEC CC20'!$A$2:$E$155,4,FALSE))</f>
        <v>2237</v>
      </c>
      <c r="R300" s="17"/>
      <c r="S300" s="17">
        <f>IF(ISNA(VLOOKUP($A298,'Elem Second Child Count 20'!$A$2:$E$156,4,FALSE)),0,VLOOKUP($A298,'Elem Second Child Count 20'!$A$2:$E$156,4,FALSE))</f>
        <v>323</v>
      </c>
      <c r="T300" s="27">
        <f>SUM(S300/S298)</f>
        <v>0.43009320905459386</v>
      </c>
      <c r="U300" s="26">
        <f>SUM(R298*S300)</f>
        <v>3166787.500712363</v>
      </c>
      <c r="V300" s="26">
        <f>SUM(T300*V298)</f>
        <v>20362738.802849535</v>
      </c>
      <c r="W300" s="17" t="str">
        <f>IF(V300&gt;U300,"MET", "NOT MET")</f>
        <v>MET</v>
      </c>
    </row>
    <row r="301" spans="1:23" x14ac:dyDescent="0.25">
      <c r="A301" s="23">
        <v>5411</v>
      </c>
      <c r="B301" s="24" t="s">
        <v>98</v>
      </c>
      <c r="C301" s="28">
        <f>IF(ISNA(VLOOKUP($A301,'Part 1'!$A$7:$B$153,2,FALSE)),0,VLOOKUP($A301,'Part 1'!$A$7:$B$153,2,FALSE))</f>
        <v>15211586.310000001</v>
      </c>
      <c r="D301" s="28">
        <f>IF(ISNA(VLOOKUP($A301,'Part 1'!$D$7:$E$153,2,FALSE)),0,VLOOKUP($A301,'Part 1'!$D$7:$E$153,2,FALSE))</f>
        <v>401274.29</v>
      </c>
      <c r="E301" s="28">
        <f>IF(ISNA(VLOOKUP($A301,'Part 1'!$G$7:$H$150,2,FALSE)),0,VLOOKUP($A301,'Part 1'!$G$7:$H$150,2,FALSE))</f>
        <v>0</v>
      </c>
      <c r="F301" s="25">
        <f>+C301-D301-E301</f>
        <v>14810312.020000001</v>
      </c>
      <c r="G301" s="26">
        <f>+'part 2 totals'!C109-'part 2 totals'!D109</f>
        <v>1152163.95</v>
      </c>
      <c r="H301" s="26">
        <f>+'part 2 totals'!E109-'part 2 totals'!F109</f>
        <v>1055715.3400000001</v>
      </c>
      <c r="I301" s="26">
        <f>+'part 2 totals'!G109-'part 2 totals'!H109</f>
        <v>0</v>
      </c>
      <c r="J301" s="26">
        <f>+'part 2 totals'!I109-'part 2 totals'!J109</f>
        <v>375764.72</v>
      </c>
      <c r="K301" s="26">
        <f>+'part 2 totals'!K109-'part 2 totals'!L109</f>
        <v>19243</v>
      </c>
      <c r="L301" s="26">
        <f>+'part 2 totals'!M109-'part 2 totals'!N109</f>
        <v>0</v>
      </c>
      <c r="M301" s="26">
        <f>+'part 2 totals'!O109-'part 2 totals'!P109</f>
        <v>14235</v>
      </c>
      <c r="N301" s="26">
        <f>+'part 2 totals'!Q109-'part 2 totals'!R109+'part 2 totals'!S109-'part 2 totals'!T109</f>
        <v>0</v>
      </c>
      <c r="O301" s="26">
        <f>SUM(G301:N301)</f>
        <v>2617122.0099999998</v>
      </c>
      <c r="P301" s="26">
        <f>+F301-O301</f>
        <v>12193190.010000002</v>
      </c>
      <c r="Q301" s="33">
        <f>IF(ISNA(VLOOKUP($A301,'M1NM ELEM SEC CC20'!$A$2:$E$155,5,FALSE)),0,VLOOKUP($A301,'M1NM ELEM SEC CC20'!$A$2:$E$155,5,FALSE))</f>
        <v>1348</v>
      </c>
      <c r="R301" s="26">
        <f>SUM(P301/Q301)</f>
        <v>9045.3931824925821</v>
      </c>
      <c r="S301" s="17">
        <f>IF(ISNA(VLOOKUP($A301,'Elem Second Child Count 20'!$A$2:$E$156,5,FALSE)),0,VLOOKUP($A301,'Elem Second Child Count 20'!$A$2:$E$156,5,FALSE))</f>
        <v>216</v>
      </c>
      <c r="T301" s="17"/>
      <c r="U301" s="26">
        <f>SUM(R301*S301)</f>
        <v>1953804.9274183977</v>
      </c>
      <c r="V301" s="26">
        <f>SUM(M301+N301+P301)</f>
        <v>12207425.010000002</v>
      </c>
      <c r="W301" s="17"/>
    </row>
    <row r="302" spans="1:23" x14ac:dyDescent="0.25">
      <c r="A302" s="23" t="s">
        <v>164</v>
      </c>
      <c r="B302" s="24"/>
      <c r="C302" s="25"/>
      <c r="D302" s="25"/>
      <c r="E302" s="25"/>
      <c r="F302" s="25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33">
        <f>IF(ISNA(VLOOKUP($A301,'M1NM ELEM SEC CC20'!$A$2:$E$155,3,FALSE)),0,VLOOKUP($A301,'M1NM ELEM SEC CC20'!$A$2:$E$155,3,FALSE))</f>
        <v>724</v>
      </c>
      <c r="R302" s="17"/>
      <c r="S302" s="17">
        <f>IF(ISNA(VLOOKUP($A301,'Elem Second Child Count 20'!$A$2:$E$156,3,FALSE)),0,VLOOKUP($A301,'Elem Second Child Count 20'!$A$2:$E$156,3,FALSE))</f>
        <v>113</v>
      </c>
      <c r="T302" s="27">
        <f>SUM(S302/S301)</f>
        <v>0.52314814814814814</v>
      </c>
      <c r="U302" s="26">
        <f>SUM(S302*R301)</f>
        <v>1022129.4296216618</v>
      </c>
      <c r="V302" s="26">
        <f>SUM(T302*V301)</f>
        <v>6386291.7876388896</v>
      </c>
      <c r="W302" s="17" t="str">
        <f>IF(V302&gt;U302,"MET","NOT MET")</f>
        <v>MET</v>
      </c>
    </row>
    <row r="303" spans="1:23" x14ac:dyDescent="0.25">
      <c r="A303" s="23" t="s">
        <v>165</v>
      </c>
      <c r="B303" s="24"/>
      <c r="C303" s="25"/>
      <c r="D303" s="25"/>
      <c r="E303" s="25"/>
      <c r="F303" s="25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33">
        <f>IF(ISNA(VLOOKUP($A301,'M1NM ELEM SEC CC20'!$A$2:$E$155,4,FALSE)),0,VLOOKUP($A301,'M1NM ELEM SEC CC20'!$A$2:$E$155,4,FALSE))</f>
        <v>624</v>
      </c>
      <c r="R303" s="17"/>
      <c r="S303" s="17">
        <f>IF(ISNA(VLOOKUP($A301,'Elem Second Child Count 20'!$A$2:$E$156,4,FALSE)),0,VLOOKUP($A301,'Elem Second Child Count 20'!$A$2:$E$156,4,FALSE))</f>
        <v>103</v>
      </c>
      <c r="T303" s="27">
        <f>SUM(S303/S301)</f>
        <v>0.47685185185185186</v>
      </c>
      <c r="U303" s="26">
        <f>SUM(R301*S303)</f>
        <v>931675.49779673596</v>
      </c>
      <c r="V303" s="26">
        <f>SUM(T303*V301)</f>
        <v>5821133.222361112</v>
      </c>
      <c r="W303" s="17" t="str">
        <f>IF(V303&gt;U303,"MET", "NOT MET")</f>
        <v>MET</v>
      </c>
    </row>
    <row r="304" spans="1:23" x14ac:dyDescent="0.25">
      <c r="A304" s="23">
        <v>5412</v>
      </c>
      <c r="B304" s="24" t="s">
        <v>99</v>
      </c>
      <c r="C304" s="28">
        <f>IF(ISNA(VLOOKUP($A304,'Part 1'!$A$7:$B$153,2,FALSE)),0,VLOOKUP($A304,'Part 1'!$A$7:$B$153,2,FALSE))</f>
        <v>42483097.310000002</v>
      </c>
      <c r="D304" s="28">
        <f>IF(ISNA(VLOOKUP($A304,'Part 1'!$D$7:$E$153,2,FALSE)),0,VLOOKUP($A304,'Part 1'!$D$7:$E$153,2,FALSE))</f>
        <v>1603591.92</v>
      </c>
      <c r="E304" s="28">
        <f>IF(ISNA(VLOOKUP($A304,'Part 1'!$G$7:$H$150,2,FALSE)),0,VLOOKUP($A304,'Part 1'!$G$7:$H$150,2,FALSE))</f>
        <v>0</v>
      </c>
      <c r="F304" s="25">
        <f>+C304-D304-E304</f>
        <v>40879505.390000001</v>
      </c>
      <c r="G304" s="26">
        <f>+'part 2 totals'!C110-'part 2 totals'!D110</f>
        <v>3149599.39</v>
      </c>
      <c r="H304" s="26">
        <f>+'part 2 totals'!E110-'part 2 totals'!F110</f>
        <v>1521089.18</v>
      </c>
      <c r="I304" s="26">
        <f>+'part 2 totals'!G110-'part 2 totals'!H110</f>
        <v>0</v>
      </c>
      <c r="J304" s="26">
        <f>+'part 2 totals'!I110-'part 2 totals'!J110</f>
        <v>1060024.72</v>
      </c>
      <c r="K304" s="26">
        <f>+'part 2 totals'!K110-'part 2 totals'!L110</f>
        <v>58766.18</v>
      </c>
      <c r="L304" s="26">
        <f>+'part 2 totals'!M110-'part 2 totals'!N110</f>
        <v>294448.41000000003</v>
      </c>
      <c r="M304" s="26">
        <f>+'part 2 totals'!O110-'part 2 totals'!P110</f>
        <v>0</v>
      </c>
      <c r="N304" s="26">
        <f>+'part 2 totals'!Q110-'part 2 totals'!R110+'part 2 totals'!S110-'part 2 totals'!T110</f>
        <v>14983.32</v>
      </c>
      <c r="O304" s="26">
        <f>SUM(G304:N304)</f>
        <v>6098911.2000000002</v>
      </c>
      <c r="P304" s="26">
        <f>+F304-O304</f>
        <v>34780594.189999998</v>
      </c>
      <c r="Q304" s="33">
        <f>IF(ISNA(VLOOKUP($A304,'M1NM ELEM SEC CC20'!$A$2:$E$155,5,FALSE)),0,VLOOKUP($A304,'M1NM ELEM SEC CC20'!$A$2:$E$155,5,FALSE))</f>
        <v>4188</v>
      </c>
      <c r="R304" s="26">
        <f>SUM(P304/Q304)</f>
        <v>8304.8219173829984</v>
      </c>
      <c r="S304" s="17">
        <f>IF(ISNA(VLOOKUP($A304,'Elem Second Child Count 20'!$A$2:$E$156,5,FALSE)),0,VLOOKUP($A304,'Elem Second Child Count 20'!$A$2:$E$156,5,FALSE))</f>
        <v>632</v>
      </c>
      <c r="T304" s="17"/>
      <c r="U304" s="26">
        <f>SUM(R304*S304)</f>
        <v>5248647.4517860552</v>
      </c>
      <c r="V304" s="26">
        <f>SUM(M304+N304+P304)</f>
        <v>34795577.509999998</v>
      </c>
      <c r="W304" s="17"/>
    </row>
    <row r="305" spans="1:23" x14ac:dyDescent="0.25">
      <c r="A305" s="23" t="s">
        <v>164</v>
      </c>
      <c r="B305" s="24"/>
      <c r="C305" s="25"/>
      <c r="D305" s="25"/>
      <c r="E305" s="25"/>
      <c r="F305" s="25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33">
        <f>IF(ISNA(VLOOKUP($A304,'M1NM ELEM SEC CC20'!$A$2:$E$155,3,FALSE)),0,VLOOKUP($A304,'M1NM ELEM SEC CC20'!$A$2:$E$155,3,FALSE))</f>
        <v>2325</v>
      </c>
      <c r="R305" s="17"/>
      <c r="S305" s="17">
        <f>IF(ISNA(VLOOKUP($A304,'Elem Second Child Count 20'!$A$2:$E$156,3,FALSE)),0,VLOOKUP($A304,'Elem Second Child Count 20'!$A$2:$E$156,3,FALSE))</f>
        <v>404</v>
      </c>
      <c r="T305" s="27">
        <f>SUM(S305/S304)</f>
        <v>0.63924050632911389</v>
      </c>
      <c r="U305" s="26">
        <f>SUM(S305*R304)</f>
        <v>3355148.0546227312</v>
      </c>
      <c r="V305" s="26">
        <f>SUM(T305*V304)</f>
        <v>22242742.585506327</v>
      </c>
      <c r="W305" s="17" t="str">
        <f>IF(V305&gt;U305,"MET","NOT MET")</f>
        <v>MET</v>
      </c>
    </row>
    <row r="306" spans="1:23" x14ac:dyDescent="0.25">
      <c r="A306" s="23" t="s">
        <v>165</v>
      </c>
      <c r="B306" s="24"/>
      <c r="C306" s="25"/>
      <c r="D306" s="25"/>
      <c r="E306" s="25"/>
      <c r="F306" s="25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33">
        <f>IF(ISNA(VLOOKUP($A304,'M1NM ELEM SEC CC20'!$A$2:$E$155,4,FALSE)),0,VLOOKUP($A304,'M1NM ELEM SEC CC20'!$A$2:$E$155,4,FALSE))</f>
        <v>1863</v>
      </c>
      <c r="R306" s="17"/>
      <c r="S306" s="17">
        <f>IF(ISNA(VLOOKUP($A304,'Elem Second Child Count 20'!$A$2:$E$156,4,FALSE)),0,VLOOKUP($A304,'Elem Second Child Count 20'!$A$2:$E$156,4,FALSE))</f>
        <v>228</v>
      </c>
      <c r="T306" s="27">
        <f>SUM(S306/S304)</f>
        <v>0.36075949367088606</v>
      </c>
      <c r="U306" s="26">
        <f>SUM(R304*S306)</f>
        <v>1893499.3971633236</v>
      </c>
      <c r="V306" s="26">
        <f>SUM(T306*V304)</f>
        <v>12552834.924493669</v>
      </c>
      <c r="W306" s="17" t="str">
        <f>IF(V306&gt;U306,"MET", "NOT MET")</f>
        <v>MET</v>
      </c>
    </row>
    <row r="307" spans="1:23" x14ac:dyDescent="0.25">
      <c r="A307" s="23">
        <v>5500</v>
      </c>
      <c r="B307" s="24" t="s">
        <v>100</v>
      </c>
      <c r="C307" s="28">
        <f>IF(ISNA(VLOOKUP($A307,'Part 1'!$A$7:$B$153,2,FALSE)),0,VLOOKUP($A307,'Part 1'!$A$7:$B$153,2,FALSE))</f>
        <v>27972622.010000002</v>
      </c>
      <c r="D307" s="28">
        <f>IF(ISNA(VLOOKUP($A307,'Part 1'!$D$7:$E$153,2,FALSE)),0,VLOOKUP($A307,'Part 1'!$D$7:$E$153,2,FALSE))</f>
        <v>322465.84000000003</v>
      </c>
      <c r="E307" s="28">
        <f>IF(ISNA(VLOOKUP($A307,'Part 1'!$G$7:$H$150,2,FALSE)),0,VLOOKUP($A307,'Part 1'!$G$7:$H$150,2,FALSE))</f>
        <v>0</v>
      </c>
      <c r="F307" s="25">
        <f>+C307-D307-E307</f>
        <v>27650156.170000002</v>
      </c>
      <c r="G307" s="26">
        <f>+'part 2 totals'!C111-'part 2 totals'!D111</f>
        <v>3056023.35</v>
      </c>
      <c r="H307" s="26">
        <f>+'part 2 totals'!E111-'part 2 totals'!F111</f>
        <v>810538.72</v>
      </c>
      <c r="I307" s="26">
        <f>+'part 2 totals'!G111-'part 2 totals'!H111</f>
        <v>0</v>
      </c>
      <c r="J307" s="26">
        <f>+'part 2 totals'!I111-'part 2 totals'!J111</f>
        <v>580724.63</v>
      </c>
      <c r="K307" s="26">
        <f>+'part 2 totals'!K111-'part 2 totals'!L111</f>
        <v>38383.67</v>
      </c>
      <c r="L307" s="26">
        <f>+'part 2 totals'!M111-'part 2 totals'!N111</f>
        <v>0</v>
      </c>
      <c r="M307" s="26">
        <f>+'part 2 totals'!O111-'part 2 totals'!P111</f>
        <v>0</v>
      </c>
      <c r="N307" s="26">
        <f>+'part 2 totals'!Q111-'part 2 totals'!R111+'part 2 totals'!S111-'part 2 totals'!T111</f>
        <v>15011.38</v>
      </c>
      <c r="O307" s="26">
        <f>SUM(G307:N307)</f>
        <v>4500681.75</v>
      </c>
      <c r="P307" s="26">
        <f>+F307-O307</f>
        <v>23149474.420000002</v>
      </c>
      <c r="Q307" s="33">
        <f>IF(ISNA(VLOOKUP($A307,'M1NM ELEM SEC CC20'!$A$2:$E$155,5,FALSE)),0,VLOOKUP($A307,'M1NM ELEM SEC CC20'!$A$2:$E$155,5,FALSE))</f>
        <v>3239</v>
      </c>
      <c r="R307" s="26">
        <f>SUM(P307/Q307)</f>
        <v>7147.1054090768757</v>
      </c>
      <c r="S307" s="17">
        <f>IF(ISNA(VLOOKUP($A307,'Elem Second Child Count 20'!$A$2:$E$156,5,FALSE)),0,VLOOKUP($A307,'Elem Second Child Count 20'!$A$2:$E$156,5,FALSE))</f>
        <v>449</v>
      </c>
      <c r="T307" s="17"/>
      <c r="U307" s="26">
        <f>SUM(R307*S307)</f>
        <v>3209050.3286755173</v>
      </c>
      <c r="V307" s="26">
        <f>SUM(M307+N307+P307)</f>
        <v>23164485.800000001</v>
      </c>
      <c r="W307" s="17"/>
    </row>
    <row r="308" spans="1:23" x14ac:dyDescent="0.25">
      <c r="A308" s="23" t="s">
        <v>164</v>
      </c>
      <c r="B308" s="24"/>
      <c r="C308" s="25"/>
      <c r="D308" s="25"/>
      <c r="E308" s="25"/>
      <c r="F308" s="25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33">
        <f>IF(ISNA(VLOOKUP($A307,'M1NM ELEM SEC CC20'!$A$2:$E$155,3,FALSE)),0,VLOOKUP($A307,'M1NM ELEM SEC CC20'!$A$2:$E$155,3,FALSE))</f>
        <v>1663</v>
      </c>
      <c r="R308" s="17"/>
      <c r="S308" s="17">
        <f>IF(ISNA(VLOOKUP($A307,'Elem Second Child Count 20'!$A$2:$E$156,3,FALSE)),0,VLOOKUP($A307,'Elem Second Child Count 20'!$A$2:$E$156,3,FALSE))</f>
        <v>251</v>
      </c>
      <c r="T308" s="27">
        <f>SUM(S308/S307)</f>
        <v>0.55902004454342979</v>
      </c>
      <c r="U308" s="26">
        <f>SUM(S308*R307)</f>
        <v>1793923.4576782959</v>
      </c>
      <c r="V308" s="26">
        <f>SUM(T308*V307)</f>
        <v>12949411.883741647</v>
      </c>
      <c r="W308" s="17" t="str">
        <f>IF(V308&gt;U308,"MET","NOT MET")</f>
        <v>MET</v>
      </c>
    </row>
    <row r="309" spans="1:23" x14ac:dyDescent="0.25">
      <c r="A309" s="23" t="s">
        <v>165</v>
      </c>
      <c r="B309" s="24"/>
      <c r="C309" s="25"/>
      <c r="D309" s="25"/>
      <c r="E309" s="25"/>
      <c r="F309" s="25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33">
        <f>IF(ISNA(VLOOKUP($A307,'M1NM ELEM SEC CC20'!$A$2:$E$155,4,FALSE)),0,VLOOKUP($A307,'M1NM ELEM SEC CC20'!$A$2:$E$155,4,FALSE))</f>
        <v>1576</v>
      </c>
      <c r="R309" s="17"/>
      <c r="S309" s="17">
        <f>IF(ISNA(VLOOKUP($A307,'Elem Second Child Count 20'!$A$2:$E$156,4,FALSE)),0,VLOOKUP($A307,'Elem Second Child Count 20'!$A$2:$E$156,4,FALSE))</f>
        <v>198</v>
      </c>
      <c r="T309" s="27">
        <f>SUM(S309/S307)</f>
        <v>0.44097995545657015</v>
      </c>
      <c r="U309" s="26">
        <f>SUM(R307*S309)</f>
        <v>1415126.8709972214</v>
      </c>
      <c r="V309" s="26">
        <f>SUM(T309*V307)</f>
        <v>10215073.916258352</v>
      </c>
      <c r="W309" s="17" t="str">
        <f>IF(V309&gt;U309,"MET", "NOT MET")</f>
        <v>MET</v>
      </c>
    </row>
    <row r="310" spans="1:23" x14ac:dyDescent="0.25">
      <c r="A310" s="23">
        <v>5520</v>
      </c>
      <c r="B310" s="24" t="s">
        <v>101</v>
      </c>
      <c r="C310" s="28">
        <f>IF(ISNA(VLOOKUP($A310,'Part 1'!$A$7:$B$153,2,FALSE)),0,VLOOKUP($A310,'Part 1'!$A$7:$B$153,2,FALSE))</f>
        <v>36887208.810000002</v>
      </c>
      <c r="D310" s="28">
        <f>IF(ISNA(VLOOKUP($A310,'Part 1'!$D$7:$E$153,2,FALSE)),0,VLOOKUP($A310,'Part 1'!$D$7:$E$153,2,FALSE))</f>
        <v>354246.92</v>
      </c>
      <c r="E310" s="28">
        <f>IF(ISNA(VLOOKUP($A310,'Part 1'!$G$7:$H$150,2,FALSE)),0,VLOOKUP($A310,'Part 1'!$G$7:$H$150,2,FALSE))</f>
        <v>0</v>
      </c>
      <c r="F310" s="25">
        <f>+C310-D310-E310</f>
        <v>36532961.890000001</v>
      </c>
      <c r="G310" s="26">
        <f>+'part 2 totals'!C112-'part 2 totals'!D112</f>
        <v>3282885.05</v>
      </c>
      <c r="H310" s="26">
        <f>+'part 2 totals'!E112-'part 2 totals'!F112</f>
        <v>1633169.86</v>
      </c>
      <c r="I310" s="26">
        <f>+'part 2 totals'!G112-'part 2 totals'!H112</f>
        <v>17388.16</v>
      </c>
      <c r="J310" s="26">
        <f>+'part 2 totals'!I112-'part 2 totals'!J112</f>
        <v>674767.11</v>
      </c>
      <c r="K310" s="26">
        <f>+'part 2 totals'!K112-'part 2 totals'!L112</f>
        <v>39554.17</v>
      </c>
      <c r="L310" s="26">
        <f>+'part 2 totals'!M112-'part 2 totals'!N112</f>
        <v>0</v>
      </c>
      <c r="M310" s="26">
        <f>+'part 2 totals'!O112-'part 2 totals'!P112</f>
        <v>2650</v>
      </c>
      <c r="N310" s="26">
        <f>+'part 2 totals'!Q112-'part 2 totals'!R112+'part 2 totals'!S112-'part 2 totals'!T112</f>
        <v>5115.76</v>
      </c>
      <c r="O310" s="26">
        <f>SUM(G310:N310)</f>
        <v>5655530.1100000003</v>
      </c>
      <c r="P310" s="26">
        <f>+F310-O310</f>
        <v>30877431.780000001</v>
      </c>
      <c r="Q310" s="33">
        <f>IF(ISNA(VLOOKUP($A310,'M1NM ELEM SEC CC20'!$A$2:$E$155,5,FALSE)),0,VLOOKUP($A310,'M1NM ELEM SEC CC20'!$A$2:$E$155,5,FALSE))</f>
        <v>2914</v>
      </c>
      <c r="R310" s="26">
        <f>SUM(P310/Q310)</f>
        <v>10596.236026080989</v>
      </c>
      <c r="S310" s="17">
        <f>IF(ISNA(VLOOKUP($A310,'Elem Second Child Count 20'!$A$2:$E$156,5,FALSE)),0,VLOOKUP($A310,'Elem Second Child Count 20'!$A$2:$E$156,5,FALSE))</f>
        <v>384</v>
      </c>
      <c r="T310" s="17"/>
      <c r="U310" s="26">
        <f>SUM(R310*S310)</f>
        <v>4068954.6340151001</v>
      </c>
      <c r="V310" s="26">
        <f>SUM(M310+N310+P310)</f>
        <v>30885197.540000003</v>
      </c>
      <c r="W310" s="17"/>
    </row>
    <row r="311" spans="1:23" x14ac:dyDescent="0.25">
      <c r="A311" s="23" t="s">
        <v>164</v>
      </c>
      <c r="B311" s="24"/>
      <c r="C311" s="25"/>
      <c r="D311" s="25"/>
      <c r="E311" s="25"/>
      <c r="F311" s="25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33">
        <f>IF(ISNA(VLOOKUP($A310,'M1NM ELEM SEC CC20'!$A$2:$E$155,3,FALSE)),0,VLOOKUP($A310,'M1NM ELEM SEC CC20'!$A$2:$E$155,3,FALSE))</f>
        <v>1546</v>
      </c>
      <c r="R311" s="17"/>
      <c r="S311" s="17">
        <f>IF(ISNA(VLOOKUP($A310,'Elem Second Child Count 20'!$A$2:$E$156,3,FALSE)),0,VLOOKUP($A310,'Elem Second Child Count 20'!$A$2:$E$156,3,FALSE))</f>
        <v>228</v>
      </c>
      <c r="T311" s="27">
        <f>SUM(S311/S310)</f>
        <v>0.59375</v>
      </c>
      <c r="U311" s="26">
        <f>SUM(S311*R310)</f>
        <v>2415941.8139464655</v>
      </c>
      <c r="V311" s="26">
        <f>SUM(T311*V310)</f>
        <v>18338086.039375003</v>
      </c>
      <c r="W311" s="17" t="str">
        <f>IF(V311&gt;U311,"MET","NOT MET")</f>
        <v>MET</v>
      </c>
    </row>
    <row r="312" spans="1:23" x14ac:dyDescent="0.25">
      <c r="A312" s="23" t="s">
        <v>165</v>
      </c>
      <c r="B312" s="24"/>
      <c r="C312" s="25"/>
      <c r="D312" s="25"/>
      <c r="E312" s="25"/>
      <c r="F312" s="25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33">
        <f>IF(ISNA(VLOOKUP($A310,'M1NM ELEM SEC CC20'!$A$2:$E$155,4,FALSE)),0,VLOOKUP($A310,'M1NM ELEM SEC CC20'!$A$2:$E$155,4,FALSE))</f>
        <v>1368</v>
      </c>
      <c r="R312" s="17"/>
      <c r="S312" s="17">
        <f>IF(ISNA(VLOOKUP($A310,'Elem Second Child Count 20'!$A$2:$E$156,4,FALSE)),0,VLOOKUP($A310,'Elem Second Child Count 20'!$A$2:$E$156,4,FALSE))</f>
        <v>156</v>
      </c>
      <c r="T312" s="27">
        <f>SUM(S312/S310)</f>
        <v>0.40625</v>
      </c>
      <c r="U312" s="26">
        <f>SUM(R310*S312)</f>
        <v>1653012.8200686343</v>
      </c>
      <c r="V312" s="26">
        <f>SUM(T312*V310)</f>
        <v>12547111.500625001</v>
      </c>
      <c r="W312" s="17" t="str">
        <f>IF(V312&gt;U312,"MET", "NOT MET")</f>
        <v>MET</v>
      </c>
    </row>
    <row r="313" spans="1:23" x14ac:dyDescent="0.25">
      <c r="A313" s="23">
        <v>5530</v>
      </c>
      <c r="B313" s="24" t="s">
        <v>102</v>
      </c>
      <c r="C313" s="28">
        <f>IF(ISNA(VLOOKUP($A313,'Part 1'!$A$7:$B$153,2,FALSE)),0,VLOOKUP($A313,'Part 1'!$A$7:$B$153,2,FALSE))</f>
        <v>18186346.82</v>
      </c>
      <c r="D313" s="28">
        <f>IF(ISNA(VLOOKUP($A313,'Part 1'!$D$7:$E$153,2,FALSE)),0,VLOOKUP($A313,'Part 1'!$D$7:$E$153,2,FALSE))</f>
        <v>414130.15</v>
      </c>
      <c r="E313" s="28">
        <f>IF(ISNA(VLOOKUP($A313,'Part 1'!$G$7:$H$150,2,FALSE)),0,VLOOKUP($A313,'Part 1'!$G$7:$H$150,2,FALSE))</f>
        <v>0</v>
      </c>
      <c r="F313" s="25">
        <f>+C313-D313-E313</f>
        <v>17772216.670000002</v>
      </c>
      <c r="G313" s="26">
        <f>+'part 2 totals'!C113-'part 2 totals'!D113</f>
        <v>1411721.07</v>
      </c>
      <c r="H313" s="26">
        <f>+'part 2 totals'!E113-'part 2 totals'!F113</f>
        <v>641529.87</v>
      </c>
      <c r="I313" s="26">
        <f>+'part 2 totals'!G113-'part 2 totals'!H113</f>
        <v>0</v>
      </c>
      <c r="J313" s="26">
        <f>+'part 2 totals'!I113-'part 2 totals'!J113</f>
        <v>426184.55000000005</v>
      </c>
      <c r="K313" s="26">
        <f>+'part 2 totals'!K113-'part 2 totals'!L113</f>
        <v>16725.05</v>
      </c>
      <c r="L313" s="26">
        <f>+'part 2 totals'!M113-'part 2 totals'!N113</f>
        <v>2535.19</v>
      </c>
      <c r="M313" s="26">
        <f>+'part 2 totals'!O113-'part 2 totals'!P113</f>
        <v>0</v>
      </c>
      <c r="N313" s="26">
        <f>+'part 2 totals'!Q113-'part 2 totals'!R113+'part 2 totals'!S113-'part 2 totals'!T113</f>
        <v>31534.120000000003</v>
      </c>
      <c r="O313" s="26">
        <f>SUM(G313:N313)</f>
        <v>2530229.85</v>
      </c>
      <c r="P313" s="26">
        <f>+F313-O313</f>
        <v>15241986.820000002</v>
      </c>
      <c r="Q313" s="33">
        <f>IF(ISNA(VLOOKUP($A313,'M1NM ELEM SEC CC20'!$A$2:$E$155,5,FALSE)),0,VLOOKUP($A313,'M1NM ELEM SEC CC20'!$A$2:$E$155,5,FALSE))</f>
        <v>1717</v>
      </c>
      <c r="R313" s="26">
        <f>SUM(P313/Q313)</f>
        <v>8877.1035643564373</v>
      </c>
      <c r="S313" s="17">
        <f>IF(ISNA(VLOOKUP($A313,'Elem Second Child Count 20'!$A$2:$E$156,5,FALSE)),0,VLOOKUP($A313,'Elem Second Child Count 20'!$A$2:$E$156,5,FALSE))</f>
        <v>264</v>
      </c>
      <c r="T313" s="17"/>
      <c r="U313" s="26">
        <f>SUM(R313*S313)</f>
        <v>2343555.3409900996</v>
      </c>
      <c r="V313" s="26">
        <f>SUM(M313+N313+P313)</f>
        <v>15273520.940000001</v>
      </c>
      <c r="W313" s="17"/>
    </row>
    <row r="314" spans="1:23" x14ac:dyDescent="0.25">
      <c r="A314" s="23" t="s">
        <v>164</v>
      </c>
      <c r="B314" s="24"/>
      <c r="C314" s="25"/>
      <c r="D314" s="25"/>
      <c r="E314" s="25"/>
      <c r="F314" s="25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33">
        <f>IF(ISNA(VLOOKUP($A313,'M1NM ELEM SEC CC20'!$A$2:$E$155,3,FALSE)),0,VLOOKUP($A313,'M1NM ELEM SEC CC20'!$A$2:$E$155,3,FALSE))</f>
        <v>926</v>
      </c>
      <c r="R314" s="17"/>
      <c r="S314" s="17">
        <f>IF(ISNA(VLOOKUP($A313,'Elem Second Child Count 20'!$A$2:$E$156,3,FALSE)),0,VLOOKUP($A313,'Elem Second Child Count 20'!$A$2:$E$156,3,FALSE))</f>
        <v>167</v>
      </c>
      <c r="T314" s="27">
        <f>SUM(S314/S313)</f>
        <v>0.63257575757575757</v>
      </c>
      <c r="U314" s="26">
        <f>SUM(S314*R313)</f>
        <v>1482476.295247525</v>
      </c>
      <c r="V314" s="26">
        <f>SUM(T314*V313)</f>
        <v>9661659.0794696975</v>
      </c>
      <c r="W314" s="17" t="str">
        <f>IF(V314&gt;U314,"MET","NOT MET")</f>
        <v>MET</v>
      </c>
    </row>
    <row r="315" spans="1:23" x14ac:dyDescent="0.25">
      <c r="A315" s="23" t="s">
        <v>165</v>
      </c>
      <c r="B315" s="24"/>
      <c r="C315" s="25"/>
      <c r="D315" s="25"/>
      <c r="E315" s="25"/>
      <c r="F315" s="25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33">
        <f>IF(ISNA(VLOOKUP($A313,'M1NM ELEM SEC CC20'!$A$2:$E$155,4,FALSE)),0,VLOOKUP($A313,'M1NM ELEM SEC CC20'!$A$2:$E$155,4,FALSE))</f>
        <v>791</v>
      </c>
      <c r="R315" s="17"/>
      <c r="S315" s="17">
        <f>IF(ISNA(VLOOKUP($A313,'Elem Second Child Count 20'!$A$2:$E$156,4,FALSE)),0,VLOOKUP($A313,'Elem Second Child Count 20'!$A$2:$E$156,4,FALSE))</f>
        <v>97</v>
      </c>
      <c r="T315" s="27">
        <f>SUM(S315/S313)</f>
        <v>0.36742424242424243</v>
      </c>
      <c r="U315" s="26">
        <f>SUM(R313*S315)</f>
        <v>861079.04574257438</v>
      </c>
      <c r="V315" s="26">
        <f>SUM(T315*V313)</f>
        <v>5611861.8605303038</v>
      </c>
      <c r="W315" s="17" t="str">
        <f>IF(V315&gt;U315,"MET", "NOT MET")</f>
        <v>MET</v>
      </c>
    </row>
    <row r="316" spans="1:23" x14ac:dyDescent="0.25">
      <c r="A316" s="23">
        <v>5600</v>
      </c>
      <c r="B316" s="24" t="s">
        <v>103</v>
      </c>
      <c r="C316" s="28">
        <f>IF(ISNA(VLOOKUP($A316,'Part 1'!$A$7:$B$153,2,FALSE)),0,VLOOKUP($A316,'Part 1'!$A$7:$B$153,2,FALSE))</f>
        <v>12652619.65</v>
      </c>
      <c r="D316" s="28">
        <f>IF(ISNA(VLOOKUP($A316,'Part 1'!$D$7:$E$153,2,FALSE)),0,VLOOKUP($A316,'Part 1'!$D$7:$E$153,2,FALSE))</f>
        <v>555332.16</v>
      </c>
      <c r="E316" s="28">
        <f>IF(ISNA(VLOOKUP($A316,'Part 1'!$G$7:$H$150,2,FALSE)),0,VLOOKUP($A316,'Part 1'!$G$7:$H$150,2,FALSE))</f>
        <v>0</v>
      </c>
      <c r="F316" s="25">
        <f>+C316-D316-E316</f>
        <v>12097287.49</v>
      </c>
      <c r="G316" s="26">
        <f>+'part 2 totals'!C114-'part 2 totals'!D114</f>
        <v>912264.52</v>
      </c>
      <c r="H316" s="26">
        <f>+'part 2 totals'!E114-'part 2 totals'!F114</f>
        <v>563523.46</v>
      </c>
      <c r="I316" s="26">
        <f>+'part 2 totals'!G114-'part 2 totals'!H114</f>
        <v>0</v>
      </c>
      <c r="J316" s="26">
        <f>+'part 2 totals'!I114-'part 2 totals'!J114</f>
        <v>290873.84000000003</v>
      </c>
      <c r="K316" s="26">
        <f>+'part 2 totals'!K114-'part 2 totals'!L114</f>
        <v>6472</v>
      </c>
      <c r="L316" s="26">
        <f>+'part 2 totals'!M114-'part 2 totals'!N114</f>
        <v>0</v>
      </c>
      <c r="M316" s="26">
        <f>+'part 2 totals'!O114-'part 2 totals'!P114</f>
        <v>0</v>
      </c>
      <c r="N316" s="26">
        <f>+'part 2 totals'!Q114-'part 2 totals'!R114+'part 2 totals'!S114-'part 2 totals'!T114</f>
        <v>0</v>
      </c>
      <c r="O316" s="26">
        <f>SUM(G316:N316)</f>
        <v>1773133.82</v>
      </c>
      <c r="P316" s="26">
        <f>+F316-O316</f>
        <v>10324153.67</v>
      </c>
      <c r="Q316" s="33">
        <f>IF(ISNA(VLOOKUP($A316,'M1NM ELEM SEC CC20'!$A$2:$E$155,5,FALSE)),0,VLOOKUP($A316,'M1NM ELEM SEC CC20'!$A$2:$E$155,5,FALSE))</f>
        <v>946</v>
      </c>
      <c r="R316" s="26">
        <f>SUM(P316/Q316)</f>
        <v>10913.481680761099</v>
      </c>
      <c r="S316" s="17">
        <f>IF(ISNA(VLOOKUP($A316,'Elem Second Child Count 20'!$A$2:$E$156,5,FALSE)),0,VLOOKUP($A316,'Elem Second Child Count 20'!$A$2:$E$156,5,FALSE))</f>
        <v>165</v>
      </c>
      <c r="T316" s="17"/>
      <c r="U316" s="26">
        <f>SUM(R316*S316)</f>
        <v>1800724.4773255812</v>
      </c>
      <c r="V316" s="26">
        <f>SUM(M316+N316+P316)</f>
        <v>10324153.67</v>
      </c>
      <c r="W316" s="17"/>
    </row>
    <row r="317" spans="1:23" x14ac:dyDescent="0.25">
      <c r="A317" s="23" t="s">
        <v>164</v>
      </c>
      <c r="B317" s="24"/>
      <c r="C317" s="25"/>
      <c r="D317" s="25"/>
      <c r="E317" s="25"/>
      <c r="F317" s="25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33">
        <f>IF(ISNA(VLOOKUP($A316,'M1NM ELEM SEC CC20'!$A$2:$E$155,3,FALSE)),0,VLOOKUP($A316,'M1NM ELEM SEC CC20'!$A$2:$E$155,3,FALSE))</f>
        <v>497</v>
      </c>
      <c r="R317" s="17"/>
      <c r="S317" s="17">
        <f>IF(ISNA(VLOOKUP($A316,'Elem Second Child Count 20'!$A$2:$E$156,3,FALSE)),0,VLOOKUP($A316,'Elem Second Child Count 20'!$A$2:$E$156,3,FALSE))</f>
        <v>108</v>
      </c>
      <c r="T317" s="27">
        <f>SUM(S317/S316)</f>
        <v>0.65454545454545454</v>
      </c>
      <c r="U317" s="26">
        <f>SUM(S317*R316)</f>
        <v>1178656.0215221986</v>
      </c>
      <c r="V317" s="26">
        <f>SUM(T317*V316)</f>
        <v>6757627.8567272723</v>
      </c>
      <c r="W317" s="17" t="str">
        <f>IF(V317&gt;U317,"MET","NOT MET")</f>
        <v>MET</v>
      </c>
    </row>
    <row r="318" spans="1:23" x14ac:dyDescent="0.25">
      <c r="A318" s="23" t="s">
        <v>165</v>
      </c>
      <c r="B318" s="24"/>
      <c r="C318" s="25"/>
      <c r="D318" s="25"/>
      <c r="E318" s="25"/>
      <c r="F318" s="25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33">
        <f>IF(ISNA(VLOOKUP($A316,'M1NM ELEM SEC CC20'!$A$2:$E$155,4,FALSE)),0,VLOOKUP($A316,'M1NM ELEM SEC CC20'!$A$2:$E$155,4,FALSE))</f>
        <v>449</v>
      </c>
      <c r="R318" s="17"/>
      <c r="S318" s="17">
        <f>IF(ISNA(VLOOKUP($A316,'Elem Second Child Count 20'!$A$2:$E$156,4,FALSE)),0,VLOOKUP($A316,'Elem Second Child Count 20'!$A$2:$E$156,4,FALSE))</f>
        <v>57</v>
      </c>
      <c r="T318" s="27">
        <f>SUM(S318/S316)</f>
        <v>0.34545454545454546</v>
      </c>
      <c r="U318" s="26">
        <f>SUM(R316*S318)</f>
        <v>622068.45580338268</v>
      </c>
      <c r="V318" s="26">
        <f>SUM(T318*V316)</f>
        <v>3566525.8132727272</v>
      </c>
      <c r="W318" s="17" t="str">
        <f>IF(V318&gt;U318,"MET", "NOT MET")</f>
        <v>MET</v>
      </c>
    </row>
    <row r="319" spans="1:23" x14ac:dyDescent="0.25">
      <c r="A319" s="23">
        <v>5620</v>
      </c>
      <c r="B319" s="24" t="s">
        <v>104</v>
      </c>
      <c r="C319" s="28">
        <f>IF(ISNA(VLOOKUP($A319,'Part 1'!$A$7:$B$153,2,FALSE)),0,VLOOKUP($A319,'Part 1'!$A$7:$B$153,2,FALSE))</f>
        <v>6111579.4800000004</v>
      </c>
      <c r="D319" s="28">
        <f>IF(ISNA(VLOOKUP($A319,'Part 1'!$D$7:$E$153,2,FALSE)),0,VLOOKUP($A319,'Part 1'!$D$7:$E$153,2,FALSE))</f>
        <v>383838.12</v>
      </c>
      <c r="E319" s="28">
        <f>IF(ISNA(VLOOKUP($A319,'Part 1'!$G$7:$H$150,2,FALSE)),0,VLOOKUP($A319,'Part 1'!$G$7:$H$150,2,FALSE))</f>
        <v>0</v>
      </c>
      <c r="F319" s="25">
        <f>+C319-D319-E319</f>
        <v>5727741.3600000003</v>
      </c>
      <c r="G319" s="26">
        <f>+'part 2 totals'!C115-'part 2 totals'!D115</f>
        <v>346754.08</v>
      </c>
      <c r="H319" s="26">
        <f>+'part 2 totals'!E115-'part 2 totals'!F115</f>
        <v>209710</v>
      </c>
      <c r="I319" s="26">
        <f>+'part 2 totals'!G115-'part 2 totals'!H115</f>
        <v>0</v>
      </c>
      <c r="J319" s="26">
        <f>+'part 2 totals'!I115-'part 2 totals'!J115</f>
        <v>194697.93</v>
      </c>
      <c r="K319" s="26">
        <f>+'part 2 totals'!K115-'part 2 totals'!L115</f>
        <v>2014.5</v>
      </c>
      <c r="L319" s="26">
        <f>+'part 2 totals'!M115-'part 2 totals'!N115</f>
        <v>0</v>
      </c>
      <c r="M319" s="26">
        <f>+'part 2 totals'!O115-'part 2 totals'!P115</f>
        <v>0</v>
      </c>
      <c r="N319" s="26">
        <f>+'part 2 totals'!Q115-'part 2 totals'!R115+'part 2 totals'!S115-'part 2 totals'!T115</f>
        <v>7040</v>
      </c>
      <c r="O319" s="26">
        <f>SUM(G319:N319)</f>
        <v>760216.51</v>
      </c>
      <c r="P319" s="26">
        <f>+F319-O319</f>
        <v>4967524.8500000006</v>
      </c>
      <c r="Q319" s="33">
        <f>IF(ISNA(VLOOKUP($A319,'M1NM ELEM SEC CC20'!$A$2:$E$155,5,FALSE)),0,VLOOKUP($A319,'M1NM ELEM SEC CC20'!$A$2:$E$155,5,FALSE))</f>
        <v>531</v>
      </c>
      <c r="R319" s="26">
        <f>SUM(P319/Q319)</f>
        <v>9355.0373822975525</v>
      </c>
      <c r="S319" s="17">
        <f>IF(ISNA(VLOOKUP($A319,'Elem Second Child Count 20'!$A$2:$E$156,5,FALSE)),0,VLOOKUP($A319,'Elem Second Child Count 20'!$A$2:$E$156,5,FALSE))</f>
        <v>81</v>
      </c>
      <c r="T319" s="17"/>
      <c r="U319" s="26">
        <f>SUM(R319*S319)</f>
        <v>757758.02796610177</v>
      </c>
      <c r="V319" s="26">
        <f>SUM(M319+N319+P319)</f>
        <v>4974564.8500000006</v>
      </c>
      <c r="W319" s="17"/>
    </row>
    <row r="320" spans="1:23" x14ac:dyDescent="0.25">
      <c r="A320" s="23" t="s">
        <v>164</v>
      </c>
      <c r="B320" s="24"/>
      <c r="C320" s="25"/>
      <c r="D320" s="25"/>
      <c r="E320" s="25"/>
      <c r="F320" s="25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33">
        <f>IF(ISNA(VLOOKUP($A319,'M1NM ELEM SEC CC20'!$A$2:$E$155,3,FALSE)),0,VLOOKUP($A319,'M1NM ELEM SEC CC20'!$A$2:$E$155,3,FALSE))</f>
        <v>264</v>
      </c>
      <c r="R320" s="17"/>
      <c r="S320" s="17">
        <f>IF(ISNA(VLOOKUP($A319,'Elem Second Child Count 20'!$A$2:$E$156,3,FALSE)),0,VLOOKUP($A319,'Elem Second Child Count 20'!$A$2:$E$156,3,FALSE))</f>
        <v>57</v>
      </c>
      <c r="T320" s="27">
        <f>SUM(S320/S319)</f>
        <v>0.70370370370370372</v>
      </c>
      <c r="U320" s="26">
        <f>SUM(S320*R319)</f>
        <v>533237.13079096051</v>
      </c>
      <c r="V320" s="26">
        <f>SUM(T320*V319)</f>
        <v>3500619.7092592595</v>
      </c>
      <c r="W320" s="17" t="str">
        <f>IF(V320&gt;U320,"MET","NOT MET")</f>
        <v>MET</v>
      </c>
    </row>
    <row r="321" spans="1:23" x14ac:dyDescent="0.25">
      <c r="A321" s="23" t="s">
        <v>165</v>
      </c>
      <c r="B321" s="24"/>
      <c r="C321" s="25"/>
      <c r="D321" s="25"/>
      <c r="E321" s="25"/>
      <c r="F321" s="25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33">
        <f>IF(ISNA(VLOOKUP($A319,'M1NM ELEM SEC CC20'!$A$2:$E$155,4,FALSE)),0,VLOOKUP($A319,'M1NM ELEM SEC CC20'!$A$2:$E$155,4,FALSE))</f>
        <v>267</v>
      </c>
      <c r="R321" s="17"/>
      <c r="S321" s="17">
        <f>IF(ISNA(VLOOKUP($A319,'Elem Second Child Count 20'!$A$2:$E$156,4,FALSE)),0,VLOOKUP($A319,'Elem Second Child Count 20'!$A$2:$E$156,4,FALSE))</f>
        <v>24</v>
      </c>
      <c r="T321" s="27">
        <f>SUM(S321/S319)</f>
        <v>0.29629629629629628</v>
      </c>
      <c r="U321" s="26">
        <f>SUM(R319*S321)</f>
        <v>224520.89717514126</v>
      </c>
      <c r="V321" s="26">
        <f>SUM(T321*V319)</f>
        <v>1473945.1407407408</v>
      </c>
      <c r="W321" s="17" t="str">
        <f>IF(V321&gt;U321,"MET", "NOT MET")</f>
        <v>MET</v>
      </c>
    </row>
    <row r="322" spans="1:23" x14ac:dyDescent="0.25">
      <c r="A322" s="23">
        <v>5711</v>
      </c>
      <c r="B322" s="24" t="s">
        <v>105</v>
      </c>
      <c r="C322" s="28">
        <f>IF(ISNA(VLOOKUP($A322,'Part 1'!$A$7:$B$153,2,FALSE)),0,VLOOKUP($A322,'Part 1'!$A$7:$B$153,2,FALSE))</f>
        <v>21821225.809999999</v>
      </c>
      <c r="D322" s="28">
        <f>IF(ISNA(VLOOKUP($A322,'Part 1'!$D$7:$E$153,2,FALSE)),0,VLOOKUP($A322,'Part 1'!$D$7:$E$153,2,FALSE))</f>
        <v>684822.4</v>
      </c>
      <c r="E322" s="28">
        <f>IF(ISNA(VLOOKUP($A322,'Part 1'!$G$7:$H$150,2,FALSE)),0,VLOOKUP($A322,'Part 1'!$G$7:$H$150,2,FALSE))</f>
        <v>0</v>
      </c>
      <c r="F322" s="25">
        <f>+C322-D322-E322</f>
        <v>21136403.41</v>
      </c>
      <c r="G322" s="26">
        <f>+'part 2 totals'!C116-'part 2 totals'!D116</f>
        <v>1670318.59</v>
      </c>
      <c r="H322" s="26">
        <f>+'part 2 totals'!E116-'part 2 totals'!F116</f>
        <v>841369.32000000007</v>
      </c>
      <c r="I322" s="26">
        <f>+'part 2 totals'!G116-'part 2 totals'!H116</f>
        <v>0</v>
      </c>
      <c r="J322" s="26">
        <f>+'part 2 totals'!I116-'part 2 totals'!J116</f>
        <v>498684.24</v>
      </c>
      <c r="K322" s="26">
        <f>+'part 2 totals'!K116-'part 2 totals'!L116</f>
        <v>13103.25</v>
      </c>
      <c r="L322" s="26">
        <f>+'part 2 totals'!M116-'part 2 totals'!N116</f>
        <v>112352.82</v>
      </c>
      <c r="M322" s="26">
        <f>+'part 2 totals'!O116-'part 2 totals'!P116</f>
        <v>0</v>
      </c>
      <c r="N322" s="26">
        <f>+'part 2 totals'!Q116-'part 2 totals'!R116+'part 2 totals'!S116-'part 2 totals'!T116</f>
        <v>104269.96</v>
      </c>
      <c r="O322" s="26">
        <f>SUM(G322:N322)</f>
        <v>3240098.18</v>
      </c>
      <c r="P322" s="26">
        <f>+F322-O322</f>
        <v>17896305.23</v>
      </c>
      <c r="Q322" s="33">
        <f>IF(ISNA(VLOOKUP($A322,'M1NM ELEM SEC CC20'!$A$2:$E$155,5,FALSE)),0,VLOOKUP($A322,'M1NM ELEM SEC CC20'!$A$2:$E$155,5,FALSE))</f>
        <v>2205</v>
      </c>
      <c r="R322" s="26">
        <f>SUM(P322/Q322)</f>
        <v>8116.2381995464857</v>
      </c>
      <c r="S322" s="17">
        <f>IF(ISNA(VLOOKUP($A322,'Elem Second Child Count 20'!$A$2:$E$156,5,FALSE)),0,VLOOKUP($A322,'Elem Second Child Count 20'!$A$2:$E$156,5,FALSE))</f>
        <v>351</v>
      </c>
      <c r="T322" s="17"/>
      <c r="U322" s="26">
        <f>SUM(R322*S322)</f>
        <v>2848799.6080408166</v>
      </c>
      <c r="V322" s="26">
        <f>SUM(M322+N322+P322)</f>
        <v>18000575.190000001</v>
      </c>
      <c r="W322" s="17"/>
    </row>
    <row r="323" spans="1:23" x14ac:dyDescent="0.25">
      <c r="A323" s="23" t="s">
        <v>164</v>
      </c>
      <c r="B323" s="24"/>
      <c r="C323" s="25"/>
      <c r="D323" s="25"/>
      <c r="E323" s="25"/>
      <c r="F323" s="25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33">
        <f>IF(ISNA(VLOOKUP($A322,'M1NM ELEM SEC CC20'!$A$2:$E$155,3,FALSE)),0,VLOOKUP($A322,'M1NM ELEM SEC CC20'!$A$2:$E$155,3,FALSE))</f>
        <v>1174</v>
      </c>
      <c r="R323" s="17"/>
      <c r="S323" s="17">
        <f>IF(ISNA(VLOOKUP($A322,'Elem Second Child Count 20'!$A$2:$E$156,3,FALSE)),0,VLOOKUP($A322,'Elem Second Child Count 20'!$A$2:$E$156,3,FALSE))</f>
        <v>242</v>
      </c>
      <c r="T323" s="27">
        <f>SUM(S323/S322)</f>
        <v>0.68945868945868949</v>
      </c>
      <c r="U323" s="26">
        <f>SUM(S323*R322)</f>
        <v>1964129.6442902496</v>
      </c>
      <c r="V323" s="26">
        <f>SUM(T323*V322)</f>
        <v>12410652.980000002</v>
      </c>
      <c r="W323" s="17" t="str">
        <f>IF(V323&gt;U323,"MET","NOT MET")</f>
        <v>MET</v>
      </c>
    </row>
    <row r="324" spans="1:23" x14ac:dyDescent="0.25">
      <c r="A324" s="23" t="s">
        <v>165</v>
      </c>
      <c r="B324" s="24"/>
      <c r="C324" s="25"/>
      <c r="D324" s="25"/>
      <c r="E324" s="25"/>
      <c r="F324" s="25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33">
        <f>IF(ISNA(VLOOKUP($A322,'M1NM ELEM SEC CC20'!$A$2:$E$155,4,FALSE)),0,VLOOKUP($A322,'M1NM ELEM SEC CC20'!$A$2:$E$155,4,FALSE))</f>
        <v>1031</v>
      </c>
      <c r="R324" s="17"/>
      <c r="S324" s="17">
        <f>IF(ISNA(VLOOKUP($A322,'Elem Second Child Count 20'!$A$2:$E$156,4,FALSE)),0,VLOOKUP($A322,'Elem Second Child Count 20'!$A$2:$E$156,4,FALSE))</f>
        <v>109</v>
      </c>
      <c r="T324" s="27">
        <f>SUM(S324/S322)</f>
        <v>0.31054131054131057</v>
      </c>
      <c r="U324" s="26">
        <f>SUM(R322*S324)</f>
        <v>884669.96375056694</v>
      </c>
      <c r="V324" s="26">
        <f>SUM(T324*V322)</f>
        <v>5589922.2100000009</v>
      </c>
      <c r="W324" s="17" t="str">
        <f>IF(V324&gt;U324,"MET", "NOT MET")</f>
        <v>MET</v>
      </c>
    </row>
    <row r="325" spans="1:23" x14ac:dyDescent="0.25">
      <c r="A325" s="23">
        <v>5712</v>
      </c>
      <c r="B325" s="24" t="s">
        <v>106</v>
      </c>
      <c r="C325" s="28">
        <f>IF(ISNA(VLOOKUP($A325,'Part 1'!$A$7:$B$153,2,FALSE)),0,VLOOKUP($A325,'Part 1'!$A$7:$B$153,2,FALSE))</f>
        <v>17380558.260000002</v>
      </c>
      <c r="D325" s="28">
        <f>IF(ISNA(VLOOKUP($A325,'Part 1'!$D$7:$E$153,2,FALSE)),0,VLOOKUP($A325,'Part 1'!$D$7:$E$153,2,FALSE))</f>
        <v>262943</v>
      </c>
      <c r="E325" s="28">
        <f>IF(ISNA(VLOOKUP($A325,'Part 1'!$G$7:$H$150,2,FALSE)),0,VLOOKUP($A325,'Part 1'!$G$7:$H$150,2,FALSE))</f>
        <v>0</v>
      </c>
      <c r="F325" s="25">
        <f>+C325-D325-E325</f>
        <v>17117615.260000002</v>
      </c>
      <c r="G325" s="26">
        <f>+'part 2 totals'!C117-'part 2 totals'!D117</f>
        <v>1184382.7</v>
      </c>
      <c r="H325" s="26">
        <f>+'part 2 totals'!E117-'part 2 totals'!F117</f>
        <v>1108214.58</v>
      </c>
      <c r="I325" s="26">
        <f>+'part 2 totals'!G117-'part 2 totals'!H117</f>
        <v>0</v>
      </c>
      <c r="J325" s="26">
        <f>+'part 2 totals'!I117-'part 2 totals'!J117</f>
        <v>464497.84</v>
      </c>
      <c r="K325" s="26">
        <f>+'part 2 totals'!K117-'part 2 totals'!L117</f>
        <v>13991</v>
      </c>
      <c r="L325" s="26">
        <f>+'part 2 totals'!M117-'part 2 totals'!N117</f>
        <v>0</v>
      </c>
      <c r="M325" s="26">
        <f>+'part 2 totals'!O117-'part 2 totals'!P117</f>
        <v>0</v>
      </c>
      <c r="N325" s="26">
        <f>+'part 2 totals'!Q117-'part 2 totals'!R117+'part 2 totals'!S117-'part 2 totals'!T117</f>
        <v>0</v>
      </c>
      <c r="O325" s="26">
        <f>SUM(G325:N325)</f>
        <v>2771086.12</v>
      </c>
      <c r="P325" s="26">
        <f>+F325-O325</f>
        <v>14346529.140000001</v>
      </c>
      <c r="Q325" s="33">
        <f>IF(ISNA(VLOOKUP($A325,'M1NM ELEM SEC CC20'!$A$2:$E$155,5,FALSE)),0,VLOOKUP($A325,'M1NM ELEM SEC CC20'!$A$2:$E$155,5,FALSE))</f>
        <v>1579</v>
      </c>
      <c r="R325" s="26">
        <f>SUM(P325/Q325)</f>
        <v>9085.832260924637</v>
      </c>
      <c r="S325" s="17">
        <f>IF(ISNA(VLOOKUP($A325,'Elem Second Child Count 20'!$A$2:$E$156,5,FALSE)),0,VLOOKUP($A325,'Elem Second Child Count 20'!$A$2:$E$156,5,FALSE))</f>
        <v>208</v>
      </c>
      <c r="T325" s="17"/>
      <c r="U325" s="26">
        <f>SUM(R325*S325)</f>
        <v>1889853.1102723244</v>
      </c>
      <c r="V325" s="26">
        <f>SUM(M325+N325+P325)</f>
        <v>14346529.140000001</v>
      </c>
      <c r="W325" s="17"/>
    </row>
    <row r="326" spans="1:23" x14ac:dyDescent="0.25">
      <c r="A326" s="23" t="s">
        <v>164</v>
      </c>
      <c r="B326" s="24"/>
      <c r="C326" s="25"/>
      <c r="D326" s="25"/>
      <c r="E326" s="25"/>
      <c r="F326" s="25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33">
        <f>IF(ISNA(VLOOKUP($A325,'M1NM ELEM SEC CC20'!$A$2:$E$155,3,FALSE)),0,VLOOKUP($A325,'M1NM ELEM SEC CC20'!$A$2:$E$155,3,FALSE))</f>
        <v>838</v>
      </c>
      <c r="R326" s="17"/>
      <c r="S326" s="17">
        <f>IF(ISNA(VLOOKUP($A325,'Elem Second Child Count 20'!$A$2:$E$156,3,FALSE)),0,VLOOKUP($A325,'Elem Second Child Count 20'!$A$2:$E$156,3,FALSE))</f>
        <v>123</v>
      </c>
      <c r="T326" s="27">
        <f>SUM(S326/S325)</f>
        <v>0.59134615384615385</v>
      </c>
      <c r="U326" s="26">
        <f>SUM(S326*R325)</f>
        <v>1117557.3680937304</v>
      </c>
      <c r="V326" s="26">
        <f>SUM(T326*V325)</f>
        <v>8483764.8279807698</v>
      </c>
      <c r="W326" s="17" t="str">
        <f>IF(V326&gt;U326,"MET","NOT MET")</f>
        <v>MET</v>
      </c>
    </row>
    <row r="327" spans="1:23" x14ac:dyDescent="0.25">
      <c r="A327" s="23" t="s">
        <v>165</v>
      </c>
      <c r="B327" s="24"/>
      <c r="C327" s="25"/>
      <c r="D327" s="25"/>
      <c r="E327" s="25"/>
      <c r="F327" s="25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33">
        <f>IF(ISNA(VLOOKUP($A325,'M1NM ELEM SEC CC20'!$A$2:$E$155,4,FALSE)),0,VLOOKUP($A325,'M1NM ELEM SEC CC20'!$A$2:$E$155,4,FALSE))</f>
        <v>741</v>
      </c>
      <c r="R327" s="17"/>
      <c r="S327" s="17">
        <f>IF(ISNA(VLOOKUP($A325,'Elem Second Child Count 20'!$A$2:$E$156,4,FALSE)),0,VLOOKUP($A325,'Elem Second Child Count 20'!$A$2:$E$156,4,FALSE))</f>
        <v>85</v>
      </c>
      <c r="T327" s="27">
        <f>SUM(S327/S325)</f>
        <v>0.40865384615384615</v>
      </c>
      <c r="U327" s="26">
        <f>SUM(R325*S327)</f>
        <v>772295.74217859411</v>
      </c>
      <c r="V327" s="26">
        <f>SUM(T327*V325)</f>
        <v>5862764.3120192308</v>
      </c>
      <c r="W327" s="17" t="str">
        <f>IF(V327&gt;U327,"MET", "NOT MET")</f>
        <v>MET</v>
      </c>
    </row>
    <row r="328" spans="1:23" x14ac:dyDescent="0.25">
      <c r="A328" s="23">
        <v>5720</v>
      </c>
      <c r="B328" s="24" t="s">
        <v>107</v>
      </c>
      <c r="C328" s="28">
        <f>IF(ISNA(VLOOKUP($A328,'Part 1'!$A$7:$B$153,2,FALSE)),0,VLOOKUP($A328,'Part 1'!$A$7:$B$153,2,FALSE))</f>
        <v>27602819.699999999</v>
      </c>
      <c r="D328" s="28">
        <f>IF(ISNA(VLOOKUP($A328,'Part 1'!$D$7:$E$153,2,FALSE)),0,VLOOKUP($A328,'Part 1'!$D$7:$E$153,2,FALSE))</f>
        <v>429130.3</v>
      </c>
      <c r="E328" s="28">
        <f>IF(ISNA(VLOOKUP($A328,'Part 1'!$G$7:$H$150,2,FALSE)),0,VLOOKUP($A328,'Part 1'!$G$7:$H$150,2,FALSE))</f>
        <v>0</v>
      </c>
      <c r="F328" s="25">
        <f>+C328-D328-E328</f>
        <v>27173689.399999999</v>
      </c>
      <c r="G328" s="26">
        <f>+'part 2 totals'!C118-'part 2 totals'!D118</f>
        <v>1844911.87</v>
      </c>
      <c r="H328" s="26">
        <f>+'part 2 totals'!E118-'part 2 totals'!F118</f>
        <v>1780527.75</v>
      </c>
      <c r="I328" s="26">
        <f>+'part 2 totals'!G118-'part 2 totals'!H118</f>
        <v>0</v>
      </c>
      <c r="J328" s="26">
        <f>+'part 2 totals'!I118-'part 2 totals'!J118</f>
        <v>728213.32</v>
      </c>
      <c r="K328" s="26">
        <f>+'part 2 totals'!K118-'part 2 totals'!L118</f>
        <v>26733.26</v>
      </c>
      <c r="L328" s="26">
        <f>+'part 2 totals'!M118-'part 2 totals'!N118</f>
        <v>7475.68</v>
      </c>
      <c r="M328" s="26">
        <f>+'part 2 totals'!O118-'part 2 totals'!P118</f>
        <v>0</v>
      </c>
      <c r="N328" s="26">
        <f>+'part 2 totals'!Q118-'part 2 totals'!R118+'part 2 totals'!S118-'part 2 totals'!T118</f>
        <v>0</v>
      </c>
      <c r="O328" s="26">
        <f>SUM(G328:N328)</f>
        <v>4387861.88</v>
      </c>
      <c r="P328" s="26">
        <f>+F328-O328</f>
        <v>22785827.52</v>
      </c>
      <c r="Q328" s="33">
        <f>IF(ISNA(VLOOKUP($A328,'M1NM ELEM SEC CC20'!$A$2:$E$155,5,FALSE)),0,VLOOKUP($A328,'M1NM ELEM SEC CC20'!$A$2:$E$155,5,FALSE))</f>
        <v>2219</v>
      </c>
      <c r="R328" s="26">
        <f>SUM(P328/Q328)</f>
        <v>10268.511726002704</v>
      </c>
      <c r="S328" s="17">
        <f>IF(ISNA(VLOOKUP($A328,'Elem Second Child Count 20'!$A$2:$E$156,5,FALSE)),0,VLOOKUP($A328,'Elem Second Child Count 20'!$A$2:$E$156,5,FALSE))</f>
        <v>278</v>
      </c>
      <c r="T328" s="17"/>
      <c r="U328" s="26">
        <f>SUM(R328*S328)</f>
        <v>2854646.2598287514</v>
      </c>
      <c r="V328" s="26">
        <f>SUM(M328+N328+P328)</f>
        <v>22785827.52</v>
      </c>
      <c r="W328" s="17"/>
    </row>
    <row r="329" spans="1:23" x14ac:dyDescent="0.25">
      <c r="A329" s="23" t="s">
        <v>164</v>
      </c>
      <c r="B329" s="24"/>
      <c r="C329" s="25"/>
      <c r="D329" s="25"/>
      <c r="E329" s="25"/>
      <c r="F329" s="25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33">
        <f>IF(ISNA(VLOOKUP($A328,'M1NM ELEM SEC CC20'!$A$2:$E$155,3,FALSE)),0,VLOOKUP($A328,'M1NM ELEM SEC CC20'!$A$2:$E$155,3,FALSE))</f>
        <v>1230</v>
      </c>
      <c r="R329" s="17"/>
      <c r="S329" s="17">
        <f>IF(ISNA(VLOOKUP($A328,'Elem Second Child Count 20'!$A$2:$E$156,3,FALSE)),0,VLOOKUP($A328,'Elem Second Child Count 20'!$A$2:$E$156,3,FALSE))</f>
        <v>167</v>
      </c>
      <c r="T329" s="27">
        <f>SUM(S329/S328)</f>
        <v>0.60071942446043169</v>
      </c>
      <c r="U329" s="26">
        <f>SUM(S329*R328)</f>
        <v>1714841.4582424515</v>
      </c>
      <c r="V329" s="26">
        <f>SUM(T329*V328)</f>
        <v>13687889.193669066</v>
      </c>
      <c r="W329" s="17" t="str">
        <f>IF(V329&gt;U329,"MET","NOT MET")</f>
        <v>MET</v>
      </c>
    </row>
    <row r="330" spans="1:23" x14ac:dyDescent="0.25">
      <c r="A330" s="23" t="s">
        <v>165</v>
      </c>
      <c r="B330" s="24"/>
      <c r="C330" s="25"/>
      <c r="D330" s="25"/>
      <c r="E330" s="25"/>
      <c r="F330" s="25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33">
        <f>IF(ISNA(VLOOKUP($A328,'M1NM ELEM SEC CC20'!$A$2:$E$155,4,FALSE)),0,VLOOKUP($A328,'M1NM ELEM SEC CC20'!$A$2:$E$155,4,FALSE))</f>
        <v>989</v>
      </c>
      <c r="R330" s="17"/>
      <c r="S330" s="17">
        <f>IF(ISNA(VLOOKUP($A328,'Elem Second Child Count 20'!$A$2:$E$156,4,FALSE)),0,VLOOKUP($A328,'Elem Second Child Count 20'!$A$2:$E$156,4,FALSE))</f>
        <v>111</v>
      </c>
      <c r="T330" s="27">
        <f>SUM(S330/S328)</f>
        <v>0.39928057553956836</v>
      </c>
      <c r="U330" s="26">
        <f>SUM(R328*S330)</f>
        <v>1139804.8015863001</v>
      </c>
      <c r="V330" s="26">
        <f>SUM(T330*V328)</f>
        <v>9097938.3263309356</v>
      </c>
      <c r="W330" s="17" t="str">
        <f>IF(V330&gt;U330,"MET", "NOT MET")</f>
        <v>MET</v>
      </c>
    </row>
    <row r="331" spans="1:23" x14ac:dyDescent="0.25">
      <c r="A331" s="23">
        <v>5800</v>
      </c>
      <c r="B331" s="24" t="s">
        <v>108</v>
      </c>
      <c r="C331" s="28">
        <f>IF(ISNA(VLOOKUP($A331,'Part 1'!$A$7:$B$153,2,FALSE)),0,VLOOKUP($A331,'Part 1'!$A$7:$B$153,2,FALSE))</f>
        <v>29870491.66</v>
      </c>
      <c r="D331" s="28">
        <f>IF(ISNA(VLOOKUP($A331,'Part 1'!$D$7:$E$153,2,FALSE)),0,VLOOKUP($A331,'Part 1'!$D$7:$E$153,2,FALSE))</f>
        <v>469684.78</v>
      </c>
      <c r="E331" s="28">
        <f>IF(ISNA(VLOOKUP($A331,'Part 1'!$G$7:$H$150,2,FALSE)),0,VLOOKUP($A331,'Part 1'!$G$7:$H$150,2,FALSE))</f>
        <v>0</v>
      </c>
      <c r="F331" s="25">
        <f>+C331-D331-E331</f>
        <v>29400806.879999999</v>
      </c>
      <c r="G331" s="26">
        <f>+'part 2 totals'!C119-'part 2 totals'!D119</f>
        <v>2774003.07</v>
      </c>
      <c r="H331" s="26">
        <f>+'part 2 totals'!E119-'part 2 totals'!F119</f>
        <v>718699.76</v>
      </c>
      <c r="I331" s="26">
        <f>+'part 2 totals'!G119-'part 2 totals'!H119</f>
        <v>31605.200000000001</v>
      </c>
      <c r="J331" s="26">
        <f>+'part 2 totals'!I119-'part 2 totals'!J119</f>
        <v>699071.05</v>
      </c>
      <c r="K331" s="26">
        <f>+'part 2 totals'!K119-'part 2 totals'!L119</f>
        <v>19777.82</v>
      </c>
      <c r="L331" s="26">
        <f>+'part 2 totals'!M119-'part 2 totals'!N119</f>
        <v>0</v>
      </c>
      <c r="M331" s="26">
        <f>+'part 2 totals'!O119-'part 2 totals'!P119</f>
        <v>0</v>
      </c>
      <c r="N331" s="26">
        <f>+'part 2 totals'!Q119-'part 2 totals'!R119+'part 2 totals'!S119-'part 2 totals'!T119</f>
        <v>2866.06</v>
      </c>
      <c r="O331" s="26">
        <f>SUM(G331:N331)</f>
        <v>4246022.96</v>
      </c>
      <c r="P331" s="26">
        <f>+F331-O331</f>
        <v>25154783.919999998</v>
      </c>
      <c r="Q331" s="33">
        <f>IF(ISNA(VLOOKUP($A331,'M1NM ELEM SEC CC20'!$A$2:$E$155,5,FALSE)),0,VLOOKUP($A331,'M1NM ELEM SEC CC20'!$A$2:$E$155,5,FALSE))</f>
        <v>3524</v>
      </c>
      <c r="R331" s="26">
        <f>SUM(P331/Q331)</f>
        <v>7138.13391600454</v>
      </c>
      <c r="S331" s="17">
        <f>IF(ISNA(VLOOKUP($A331,'Elem Second Child Count 20'!$A$2:$E$156,5,FALSE)),0,VLOOKUP($A331,'Elem Second Child Count 20'!$A$2:$E$156,5,FALSE))</f>
        <v>539</v>
      </c>
      <c r="T331" s="17"/>
      <c r="U331" s="26">
        <f>SUM(R331*S331)</f>
        <v>3847454.1807264471</v>
      </c>
      <c r="V331" s="26">
        <f>SUM(M331+N331+P331)</f>
        <v>25157649.979999997</v>
      </c>
      <c r="W331" s="17"/>
    </row>
    <row r="332" spans="1:23" x14ac:dyDescent="0.25">
      <c r="A332" s="23" t="s">
        <v>164</v>
      </c>
      <c r="B332" s="24"/>
      <c r="C332" s="25"/>
      <c r="D332" s="25"/>
      <c r="E332" s="25"/>
      <c r="F332" s="25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33">
        <f>IF(ISNA(VLOOKUP($A331,'M1NM ELEM SEC CC20'!$A$2:$E$155,3,FALSE)),0,VLOOKUP($A331,'M1NM ELEM SEC CC20'!$A$2:$E$155,3,FALSE))</f>
        <v>1892</v>
      </c>
      <c r="R332" s="17"/>
      <c r="S332" s="17">
        <f>IF(ISNA(VLOOKUP($A331,'Elem Second Child Count 20'!$A$2:$E$156,3,FALSE)),0,VLOOKUP($A331,'Elem Second Child Count 20'!$A$2:$E$156,3,FALSE))</f>
        <v>326</v>
      </c>
      <c r="T332" s="27">
        <f>SUM(S332/S331)</f>
        <v>0.60482374768089053</v>
      </c>
      <c r="U332" s="26">
        <f>SUM(S332*R331)</f>
        <v>2327031.6566174799</v>
      </c>
      <c r="V332" s="26">
        <f>SUM(T332*V331)</f>
        <v>15215944.143747678</v>
      </c>
      <c r="W332" s="17" t="str">
        <f>IF(V332&gt;U332,"MET","NOT MET")</f>
        <v>MET</v>
      </c>
    </row>
    <row r="333" spans="1:23" x14ac:dyDescent="0.25">
      <c r="A333" s="23" t="s">
        <v>165</v>
      </c>
      <c r="B333" s="24"/>
      <c r="C333" s="25"/>
      <c r="D333" s="25"/>
      <c r="E333" s="25"/>
      <c r="F333" s="25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33">
        <f>IF(ISNA(VLOOKUP($A331,'M1NM ELEM SEC CC20'!$A$2:$E$155,4,FALSE)),0,VLOOKUP($A331,'M1NM ELEM SEC CC20'!$A$2:$E$155,4,FALSE))</f>
        <v>1632</v>
      </c>
      <c r="R333" s="17"/>
      <c r="S333" s="17">
        <f>IF(ISNA(VLOOKUP($A331,'Elem Second Child Count 20'!$A$2:$E$156,4,FALSE)),0,VLOOKUP($A331,'Elem Second Child Count 20'!$A$2:$E$156,4,FALSE))</f>
        <v>213</v>
      </c>
      <c r="T333" s="27">
        <f>SUM(S333/S331)</f>
        <v>0.39517625231910947</v>
      </c>
      <c r="U333" s="26">
        <f>SUM(R331*S333)</f>
        <v>1520422.524108967</v>
      </c>
      <c r="V333" s="26">
        <f>SUM(T333*V331)</f>
        <v>9941705.8362523187</v>
      </c>
      <c r="W333" s="17" t="str">
        <f>IF(V333&gt;U333,"MET", "NOT MET")</f>
        <v>MET</v>
      </c>
    </row>
    <row r="334" spans="1:23" x14ac:dyDescent="0.25">
      <c r="A334" s="23">
        <v>5820</v>
      </c>
      <c r="B334" s="24" t="s">
        <v>109</v>
      </c>
      <c r="C334" s="28">
        <f>IF(ISNA(VLOOKUP($A334,'Part 1'!$A$7:$B$153,2,FALSE)),0,VLOOKUP($A334,'Part 1'!$A$7:$B$153,2,FALSE))</f>
        <v>21726736.079999998</v>
      </c>
      <c r="D334" s="28">
        <f>IF(ISNA(VLOOKUP($A334,'Part 1'!$D$7:$E$153,2,FALSE)),0,VLOOKUP($A334,'Part 1'!$D$7:$E$153,2,FALSE))</f>
        <v>650635.19999999995</v>
      </c>
      <c r="E334" s="28">
        <f>IF(ISNA(VLOOKUP($A334,'Part 1'!$G$7:$H$150,2,FALSE)),0,VLOOKUP($A334,'Part 1'!$G$7:$H$150,2,FALSE))</f>
        <v>0</v>
      </c>
      <c r="F334" s="25">
        <f>+C334-D334-E334</f>
        <v>21076100.879999999</v>
      </c>
      <c r="G334" s="26">
        <f>+'part 2 totals'!C120-'part 2 totals'!D120</f>
        <v>1989856.66</v>
      </c>
      <c r="H334" s="26">
        <f>+'part 2 totals'!E120-'part 2 totals'!F120</f>
        <v>449492.08999999997</v>
      </c>
      <c r="I334" s="26">
        <f>+'part 2 totals'!G120-'part 2 totals'!H120</f>
        <v>26890.880000000001</v>
      </c>
      <c r="J334" s="26">
        <f>+'part 2 totals'!I120-'part 2 totals'!J120</f>
        <v>504196.32</v>
      </c>
      <c r="K334" s="26">
        <f>+'part 2 totals'!K120-'part 2 totals'!L120</f>
        <v>24680</v>
      </c>
      <c r="L334" s="26">
        <f>+'part 2 totals'!M120-'part 2 totals'!N120</f>
        <v>0</v>
      </c>
      <c r="M334" s="26">
        <f>+'part 2 totals'!O120-'part 2 totals'!P120</f>
        <v>0</v>
      </c>
      <c r="N334" s="26">
        <f>+'part 2 totals'!Q120-'part 2 totals'!R120+'part 2 totals'!S120-'part 2 totals'!T120</f>
        <v>0</v>
      </c>
      <c r="O334" s="26">
        <f>SUM(G334:N334)</f>
        <v>2995115.9499999997</v>
      </c>
      <c r="P334" s="26">
        <f>+F334-O334</f>
        <v>18080984.93</v>
      </c>
      <c r="Q334" s="33">
        <f>IF(ISNA(VLOOKUP($A334,'M1NM ELEM SEC CC20'!$A$2:$E$155,5,FALSE)),0,VLOOKUP($A334,'M1NM ELEM SEC CC20'!$A$2:$E$155,5,FALSE))</f>
        <v>2246</v>
      </c>
      <c r="R334" s="26">
        <f>SUM(P334/Q334)</f>
        <v>8050.304955476402</v>
      </c>
      <c r="S334" s="17">
        <f>IF(ISNA(VLOOKUP($A334,'Elem Second Child Count 20'!$A$2:$E$156,5,FALSE)),0,VLOOKUP($A334,'Elem Second Child Count 20'!$A$2:$E$156,5,FALSE))</f>
        <v>449</v>
      </c>
      <c r="T334" s="17"/>
      <c r="U334" s="26">
        <f>SUM(R334*S334)</f>
        <v>3614586.9250089047</v>
      </c>
      <c r="V334" s="26">
        <f>SUM(M334+N334+P334)</f>
        <v>18080984.93</v>
      </c>
      <c r="W334" s="17"/>
    </row>
    <row r="335" spans="1:23" x14ac:dyDescent="0.25">
      <c r="A335" s="23" t="s">
        <v>164</v>
      </c>
      <c r="B335" s="24"/>
      <c r="C335" s="25"/>
      <c r="D335" s="25"/>
      <c r="E335" s="25"/>
      <c r="F335" s="25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33">
        <f>IF(ISNA(VLOOKUP($A334,'M1NM ELEM SEC CC20'!$A$2:$E$155,3,FALSE)),0,VLOOKUP($A334,'M1NM ELEM SEC CC20'!$A$2:$E$155,3,FALSE))</f>
        <v>1251</v>
      </c>
      <c r="R335" s="17"/>
      <c r="S335" s="17">
        <f>IF(ISNA(VLOOKUP($A334,'Elem Second Child Count 20'!$A$2:$E$156,3,FALSE)),0,VLOOKUP($A334,'Elem Second Child Count 20'!$A$2:$E$156,3,FALSE))</f>
        <v>315</v>
      </c>
      <c r="T335" s="27">
        <f>SUM(S335/S334)</f>
        <v>0.7015590200445434</v>
      </c>
      <c r="U335" s="26">
        <f>SUM(S335*R334)</f>
        <v>2535846.0609750669</v>
      </c>
      <c r="V335" s="26">
        <f>SUM(T335*V334)</f>
        <v>12684878.068930957</v>
      </c>
      <c r="W335" s="17" t="str">
        <f>IF(V335&gt;U335,"MET","NOT MET")</f>
        <v>MET</v>
      </c>
    </row>
    <row r="336" spans="1:23" x14ac:dyDescent="0.25">
      <c r="A336" s="23" t="s">
        <v>165</v>
      </c>
      <c r="B336" s="24"/>
      <c r="C336" s="25"/>
      <c r="D336" s="25"/>
      <c r="E336" s="25"/>
      <c r="F336" s="25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33">
        <f>IF(ISNA(VLOOKUP($A334,'M1NM ELEM SEC CC20'!$A$2:$E$155,4,FALSE)),0,VLOOKUP($A334,'M1NM ELEM SEC CC20'!$A$2:$E$155,4,FALSE))</f>
        <v>995</v>
      </c>
      <c r="R336" s="17"/>
      <c r="S336" s="17">
        <f>IF(ISNA(VLOOKUP($A334,'Elem Second Child Count 20'!$A$2:$E$156,4,FALSE)),0,VLOOKUP($A334,'Elem Second Child Count 20'!$A$2:$E$156,4,FALSE))</f>
        <v>134</v>
      </c>
      <c r="T336" s="27">
        <f>SUM(S336/S334)</f>
        <v>0.2984409799554566</v>
      </c>
      <c r="U336" s="26">
        <f>SUM(R334*S336)</f>
        <v>1078740.8640338378</v>
      </c>
      <c r="V336" s="26">
        <f>SUM(T336*V334)</f>
        <v>5396106.8610690432</v>
      </c>
      <c r="W336" s="17" t="str">
        <f>IF(V336&gt;U336,"MET", "NOT MET")</f>
        <v>MET</v>
      </c>
    </row>
    <row r="337" spans="1:23" x14ac:dyDescent="0.25">
      <c r="A337" s="23">
        <v>5900</v>
      </c>
      <c r="B337" s="24" t="s">
        <v>110</v>
      </c>
      <c r="C337" s="28">
        <f>IF(ISNA(VLOOKUP($A337,'Part 1'!$A$7:$B$153,2,FALSE)),0,VLOOKUP($A337,'Part 1'!$A$7:$B$153,2,FALSE))</f>
        <v>23124834.25</v>
      </c>
      <c r="D337" s="28">
        <f>IF(ISNA(VLOOKUP($A337,'Part 1'!$D$7:$E$153,2,FALSE)),0,VLOOKUP($A337,'Part 1'!$D$7:$E$153,2,FALSE))</f>
        <v>329837.32</v>
      </c>
      <c r="E337" s="28">
        <f>IF(ISNA(VLOOKUP($A337,'Part 1'!$G$7:$H$150,2,FALSE)),0,VLOOKUP($A337,'Part 1'!$G$7:$H$150,2,FALSE))</f>
        <v>0</v>
      </c>
      <c r="F337" s="25">
        <f>+C337-D337-E337</f>
        <v>22794996.93</v>
      </c>
      <c r="G337" s="26">
        <f>+'part 2 totals'!C121-'part 2 totals'!D121</f>
        <v>2809051.46</v>
      </c>
      <c r="H337" s="26">
        <f>+'part 2 totals'!E121-'part 2 totals'!F121</f>
        <v>440797.09</v>
      </c>
      <c r="I337" s="26">
        <f>+'part 2 totals'!G121-'part 2 totals'!H121</f>
        <v>0</v>
      </c>
      <c r="J337" s="26">
        <f>+'part 2 totals'!I121-'part 2 totals'!J121</f>
        <v>614692.38</v>
      </c>
      <c r="K337" s="26">
        <f>+'part 2 totals'!K121-'part 2 totals'!L121</f>
        <v>32657.769999999997</v>
      </c>
      <c r="L337" s="26">
        <f>+'part 2 totals'!M121-'part 2 totals'!N121</f>
        <v>0</v>
      </c>
      <c r="M337" s="26">
        <f>+'part 2 totals'!O121-'part 2 totals'!P121</f>
        <v>0</v>
      </c>
      <c r="N337" s="26">
        <f>+'part 2 totals'!Q121-'part 2 totals'!R121+'part 2 totals'!S121-'part 2 totals'!T121</f>
        <v>737.11</v>
      </c>
      <c r="O337" s="26">
        <f>SUM(G337:N337)</f>
        <v>3897935.8099999996</v>
      </c>
      <c r="P337" s="26">
        <f>+F337-O337</f>
        <v>18897061.120000001</v>
      </c>
      <c r="Q337" s="33">
        <f>IF(ISNA(VLOOKUP($A337,'M1NM ELEM SEC CC20'!$A$2:$E$155,5,FALSE)),0,VLOOKUP($A337,'M1NM ELEM SEC CC20'!$A$2:$E$155,5,FALSE))</f>
        <v>2205</v>
      </c>
      <c r="R337" s="26">
        <f>SUM(P337/Q337)</f>
        <v>8570.0957460317459</v>
      </c>
      <c r="S337" s="17">
        <f>IF(ISNA(VLOOKUP($A337,'Elem Second Child Count 20'!$A$2:$E$156,5,FALSE)),0,VLOOKUP($A337,'Elem Second Child Count 20'!$A$2:$E$156,5,FALSE))</f>
        <v>501</v>
      </c>
      <c r="T337" s="17"/>
      <c r="U337" s="26">
        <f>SUM(R337*S337)</f>
        <v>4293617.9687619051</v>
      </c>
      <c r="V337" s="26">
        <f>SUM(M337+N337+P337)</f>
        <v>18897798.23</v>
      </c>
      <c r="W337" s="17"/>
    </row>
    <row r="338" spans="1:23" x14ac:dyDescent="0.25">
      <c r="A338" s="23" t="s">
        <v>164</v>
      </c>
      <c r="B338" s="24"/>
      <c r="C338" s="25"/>
      <c r="D338" s="25"/>
      <c r="E338" s="25"/>
      <c r="F338" s="25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33">
        <f>IF(ISNA(VLOOKUP($A337,'M1NM ELEM SEC CC20'!$A$2:$E$155,3,FALSE)),0,VLOOKUP($A337,'M1NM ELEM SEC CC20'!$A$2:$E$155,3,FALSE))</f>
        <v>1223</v>
      </c>
      <c r="R338" s="17"/>
      <c r="S338" s="17">
        <f>IF(ISNA(VLOOKUP($A337,'Elem Second Child Count 20'!$A$2:$E$156,3,FALSE)),0,VLOOKUP($A337,'Elem Second Child Count 20'!$A$2:$E$156,3,FALSE))</f>
        <v>343</v>
      </c>
      <c r="T338" s="27">
        <f>SUM(S338/S337)</f>
        <v>0.68463073852295409</v>
      </c>
      <c r="U338" s="26">
        <f>SUM(S338*R337)</f>
        <v>2939542.840888889</v>
      </c>
      <c r="V338" s="26">
        <f>SUM(T338*V337)</f>
        <v>12938013.558662675</v>
      </c>
      <c r="W338" s="17" t="str">
        <f>IF(V338&gt;U338,"MET","NOT MET")</f>
        <v>MET</v>
      </c>
    </row>
    <row r="339" spans="1:23" x14ac:dyDescent="0.25">
      <c r="A339" s="23" t="s">
        <v>165</v>
      </c>
      <c r="B339" s="24"/>
      <c r="C339" s="25"/>
      <c r="D339" s="25"/>
      <c r="E339" s="25"/>
      <c r="F339" s="25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33">
        <f>IF(ISNA(VLOOKUP($A337,'M1NM ELEM SEC CC20'!$A$2:$E$155,4,FALSE)),0,VLOOKUP($A337,'M1NM ELEM SEC CC20'!$A$2:$E$155,4,FALSE))</f>
        <v>982</v>
      </c>
      <c r="R339" s="17"/>
      <c r="S339" s="17">
        <f>IF(ISNA(VLOOKUP($A337,'Elem Second Child Count 20'!$A$2:$E$156,4,FALSE)),0,VLOOKUP($A337,'Elem Second Child Count 20'!$A$2:$E$156,4,FALSE))</f>
        <v>158</v>
      </c>
      <c r="T339" s="27">
        <f>SUM(S339/S337)</f>
        <v>0.31536926147704591</v>
      </c>
      <c r="U339" s="26">
        <f>SUM(R337*S339)</f>
        <v>1354075.1278730158</v>
      </c>
      <c r="V339" s="26">
        <f>SUM(T339*V337)</f>
        <v>5959784.6713373261</v>
      </c>
      <c r="W339" s="17" t="str">
        <f>IF(V339&gt;U339,"MET", "NOT MET")</f>
        <v>MET</v>
      </c>
    </row>
    <row r="340" spans="1:23" x14ac:dyDescent="0.25">
      <c r="A340" s="23">
        <v>5920</v>
      </c>
      <c r="B340" s="24" t="s">
        <v>111</v>
      </c>
      <c r="C340" s="28">
        <f>IF(ISNA(VLOOKUP($A340,'Part 1'!$A$7:$B$153,2,FALSE)),0,VLOOKUP($A340,'Part 1'!$A$7:$B$153,2,FALSE))</f>
        <v>8732590.5199999996</v>
      </c>
      <c r="D340" s="28">
        <f>IF(ISNA(VLOOKUP($A340,'Part 1'!$D$7:$E$153,2,FALSE)),0,VLOOKUP($A340,'Part 1'!$D$7:$E$153,2,FALSE))</f>
        <v>94072.06</v>
      </c>
      <c r="E340" s="28">
        <f>IF(ISNA(VLOOKUP($A340,'Part 1'!$G$7:$H$150,2,FALSE)),0,VLOOKUP($A340,'Part 1'!$G$7:$H$150,2,FALSE))</f>
        <v>0</v>
      </c>
      <c r="F340" s="25">
        <f>+C340-D340-E340</f>
        <v>8638518.459999999</v>
      </c>
      <c r="G340" s="26">
        <f>+'part 2 totals'!C122-'part 2 totals'!D122</f>
        <v>538706.53</v>
      </c>
      <c r="H340" s="26">
        <f>+'part 2 totals'!E122-'part 2 totals'!F122</f>
        <v>277308.08</v>
      </c>
      <c r="I340" s="26">
        <f>+'part 2 totals'!G122-'part 2 totals'!H122</f>
        <v>0</v>
      </c>
      <c r="J340" s="26">
        <f>+'part 2 totals'!I122-'part 2 totals'!J122</f>
        <v>215829.66</v>
      </c>
      <c r="K340" s="26">
        <f>+'part 2 totals'!K122-'part 2 totals'!L122</f>
        <v>8235.2800000000007</v>
      </c>
      <c r="L340" s="26">
        <f>+'part 2 totals'!M122-'part 2 totals'!N122</f>
        <v>14769.310000000001</v>
      </c>
      <c r="M340" s="26">
        <f>+'part 2 totals'!O122-'part 2 totals'!P122</f>
        <v>0</v>
      </c>
      <c r="N340" s="26">
        <f>+'part 2 totals'!Q122-'part 2 totals'!R122+'part 2 totals'!S122-'part 2 totals'!T122</f>
        <v>22928.46</v>
      </c>
      <c r="O340" s="26">
        <f>SUM(G340:N340)</f>
        <v>1077777.32</v>
      </c>
      <c r="P340" s="26">
        <f>+F340-O340</f>
        <v>7560741.1399999987</v>
      </c>
      <c r="Q340" s="33">
        <f>IF(ISNA(VLOOKUP($A340,'M1NM ELEM SEC CC20'!$A$2:$E$155,5,FALSE)),0,VLOOKUP($A340,'M1NM ELEM SEC CC20'!$A$2:$E$155,5,FALSE))</f>
        <v>753</v>
      </c>
      <c r="R340" s="26">
        <f>SUM(P340/Q340)</f>
        <v>10040.824887118191</v>
      </c>
      <c r="S340" s="17">
        <f>IF(ISNA(VLOOKUP($A340,'Elem Second Child Count 20'!$A$2:$E$156,5,FALSE)),0,VLOOKUP($A340,'Elem Second Child Count 20'!$A$2:$E$156,5,FALSE))</f>
        <v>98</v>
      </c>
      <c r="T340" s="17"/>
      <c r="U340" s="26">
        <f>SUM(R340*S340)</f>
        <v>984000.8389375828</v>
      </c>
      <c r="V340" s="26">
        <f>SUM(M340+N340+P340)</f>
        <v>7583669.5999999987</v>
      </c>
      <c r="W340" s="17"/>
    </row>
    <row r="341" spans="1:23" x14ac:dyDescent="0.25">
      <c r="A341" s="23" t="s">
        <v>164</v>
      </c>
      <c r="B341" s="24"/>
      <c r="C341" s="25"/>
      <c r="D341" s="25"/>
      <c r="E341" s="25"/>
      <c r="F341" s="25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33">
        <f>IF(ISNA(VLOOKUP($A340,'M1NM ELEM SEC CC20'!$A$2:$E$155,3,FALSE)),0,VLOOKUP($A340,'M1NM ELEM SEC CC20'!$A$2:$E$155,3,FALSE))</f>
        <v>439</v>
      </c>
      <c r="R341" s="17"/>
      <c r="S341" s="17">
        <f>IF(ISNA(VLOOKUP($A340,'Elem Second Child Count 20'!$A$2:$E$156,3,FALSE)),0,VLOOKUP($A340,'Elem Second Child Count 20'!$A$2:$E$156,3,FALSE))</f>
        <v>67</v>
      </c>
      <c r="T341" s="27">
        <f>SUM(S341/S340)</f>
        <v>0.68367346938775508</v>
      </c>
      <c r="U341" s="26">
        <f>SUM(S341*R340)</f>
        <v>672735.2674369188</v>
      </c>
      <c r="V341" s="26">
        <f>SUM(T341*V340)</f>
        <v>5184753.7061224477</v>
      </c>
      <c r="W341" s="17" t="str">
        <f>IF(V341&gt;U341,"MET","NOT MET")</f>
        <v>MET</v>
      </c>
    </row>
    <row r="342" spans="1:23" x14ac:dyDescent="0.25">
      <c r="A342" s="23" t="s">
        <v>165</v>
      </c>
      <c r="B342" s="24"/>
      <c r="C342" s="25"/>
      <c r="D342" s="25"/>
      <c r="E342" s="25"/>
      <c r="F342" s="25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33">
        <f>IF(ISNA(VLOOKUP($A340,'M1NM ELEM SEC CC20'!$A$2:$E$155,4,FALSE)),0,VLOOKUP($A340,'M1NM ELEM SEC CC20'!$A$2:$E$155,4,FALSE))</f>
        <v>314</v>
      </c>
      <c r="R342" s="17"/>
      <c r="S342" s="17">
        <f>IF(ISNA(VLOOKUP($A340,'Elem Second Child Count 20'!$A$2:$E$156,4,FALSE)),0,VLOOKUP($A340,'Elem Second Child Count 20'!$A$2:$E$156,4,FALSE))</f>
        <v>31</v>
      </c>
      <c r="T342" s="27">
        <f>SUM(S342/S340)</f>
        <v>0.31632653061224492</v>
      </c>
      <c r="U342" s="26">
        <f>SUM(R340*S342)</f>
        <v>311265.57150066394</v>
      </c>
      <c r="V342" s="26">
        <f>SUM(T342*V340)</f>
        <v>2398915.893877551</v>
      </c>
      <c r="W342" s="17" t="str">
        <f>IF(V342&gt;U342,"MET", "NOT MET")</f>
        <v>MET</v>
      </c>
    </row>
    <row r="343" spans="1:23" x14ac:dyDescent="0.25">
      <c r="A343" s="23">
        <v>5921</v>
      </c>
      <c r="B343" s="24" t="s">
        <v>112</v>
      </c>
      <c r="C343" s="28">
        <f>IF(ISNA(VLOOKUP($A343,'Part 1'!$A$7:$B$153,2,FALSE)),0,VLOOKUP($A343,'Part 1'!$A$7:$B$153,2,FALSE))</f>
        <v>11379592.109999999</v>
      </c>
      <c r="D343" s="28">
        <f>IF(ISNA(VLOOKUP($A343,'Part 1'!$D$7:$E$153,2,FALSE)),0,VLOOKUP($A343,'Part 1'!$D$7:$E$153,2,FALSE))</f>
        <v>122742.82</v>
      </c>
      <c r="E343" s="28">
        <f>IF(ISNA(VLOOKUP($A343,'Part 1'!$G$7:$H$150,2,FALSE)),0,VLOOKUP($A343,'Part 1'!$G$7:$H$150,2,FALSE))</f>
        <v>0</v>
      </c>
      <c r="F343" s="25">
        <f>+C343-D343-E343</f>
        <v>11256849.289999999</v>
      </c>
      <c r="G343" s="26">
        <f>+'part 2 totals'!C123-'part 2 totals'!D123</f>
        <v>898208.88</v>
      </c>
      <c r="H343" s="26">
        <f>+'part 2 totals'!E123-'part 2 totals'!F123</f>
        <v>395836.11</v>
      </c>
      <c r="I343" s="26">
        <f>+'part 2 totals'!G123-'part 2 totals'!H123</f>
        <v>0</v>
      </c>
      <c r="J343" s="26">
        <f>+'part 2 totals'!I123-'part 2 totals'!J123</f>
        <v>284149.07</v>
      </c>
      <c r="K343" s="26">
        <f>+'part 2 totals'!K123-'part 2 totals'!L123</f>
        <v>18441.420000000002</v>
      </c>
      <c r="L343" s="26">
        <f>+'part 2 totals'!M123-'part 2 totals'!N123</f>
        <v>0</v>
      </c>
      <c r="M343" s="26">
        <f>+'part 2 totals'!O123-'part 2 totals'!P123</f>
        <v>0</v>
      </c>
      <c r="N343" s="26">
        <f>+'part 2 totals'!Q123-'part 2 totals'!R123+'part 2 totals'!S123-'part 2 totals'!T123</f>
        <v>108.94</v>
      </c>
      <c r="O343" s="26">
        <f>SUM(G343:N343)</f>
        <v>1596744.42</v>
      </c>
      <c r="P343" s="26">
        <f>+F343-O343</f>
        <v>9660104.8699999992</v>
      </c>
      <c r="Q343" s="33">
        <f>IF(ISNA(VLOOKUP($A343,'M1NM ELEM SEC CC20'!$A$2:$E$155,5,FALSE)),0,VLOOKUP($A343,'M1NM ELEM SEC CC20'!$A$2:$E$155,5,FALSE))</f>
        <v>1279</v>
      </c>
      <c r="R343" s="26">
        <f>SUM(P343/Q343)</f>
        <v>7552.8575996872551</v>
      </c>
      <c r="S343" s="17">
        <f>IF(ISNA(VLOOKUP($A343,'Elem Second Child Count 20'!$A$2:$E$156,5,FALSE)),0,VLOOKUP($A343,'Elem Second Child Count 20'!$A$2:$E$156,5,FALSE))</f>
        <v>176</v>
      </c>
      <c r="T343" s="17"/>
      <c r="U343" s="26">
        <f>SUM(R343*S343)</f>
        <v>1329302.9375449568</v>
      </c>
      <c r="V343" s="26">
        <f>SUM(M343+N343+P343)</f>
        <v>9660213.8099999987</v>
      </c>
      <c r="W343" s="17"/>
    </row>
    <row r="344" spans="1:23" x14ac:dyDescent="0.25">
      <c r="A344" s="23" t="s">
        <v>164</v>
      </c>
      <c r="B344" s="24"/>
      <c r="C344" s="25"/>
      <c r="D344" s="25"/>
      <c r="E344" s="25"/>
      <c r="F344" s="25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33">
        <f>IF(ISNA(VLOOKUP($A343,'M1NM ELEM SEC CC20'!$A$2:$E$155,3,FALSE)),0,VLOOKUP($A343,'M1NM ELEM SEC CC20'!$A$2:$E$155,3,FALSE))</f>
        <v>722</v>
      </c>
      <c r="R344" s="17"/>
      <c r="S344" s="17">
        <f>IF(ISNA(VLOOKUP($A343,'Elem Second Child Count 20'!$A$2:$E$156,3,FALSE)),0,VLOOKUP($A343,'Elem Second Child Count 20'!$A$2:$E$156,3,FALSE))</f>
        <v>117</v>
      </c>
      <c r="T344" s="27">
        <f>SUM(S344/S343)</f>
        <v>0.66477272727272729</v>
      </c>
      <c r="U344" s="26">
        <f>SUM(S344*R343)</f>
        <v>883684.33916340885</v>
      </c>
      <c r="V344" s="26">
        <f>SUM(T344*V343)</f>
        <v>6421846.6805113629</v>
      </c>
      <c r="W344" s="17" t="str">
        <f>IF(V344&gt;U344,"MET","NOT MET")</f>
        <v>MET</v>
      </c>
    </row>
    <row r="345" spans="1:23" x14ac:dyDescent="0.25">
      <c r="A345" s="23" t="s">
        <v>165</v>
      </c>
      <c r="B345" s="24"/>
      <c r="C345" s="25"/>
      <c r="D345" s="25"/>
      <c r="E345" s="25"/>
      <c r="F345" s="25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33">
        <f>IF(ISNA(VLOOKUP($A343,'M1NM ELEM SEC CC20'!$A$2:$E$155,4,FALSE)),0,VLOOKUP($A343,'M1NM ELEM SEC CC20'!$A$2:$E$155,4,FALSE))</f>
        <v>557</v>
      </c>
      <c r="R345" s="17"/>
      <c r="S345" s="17">
        <f>IF(ISNA(VLOOKUP($A343,'Elem Second Child Count 20'!$A$2:$E$156,4,FALSE)),0,VLOOKUP($A343,'Elem Second Child Count 20'!$A$2:$E$156,4,FALSE))</f>
        <v>59</v>
      </c>
      <c r="T345" s="27">
        <f>SUM(S345/S343)</f>
        <v>0.33522727272727271</v>
      </c>
      <c r="U345" s="26">
        <f>SUM(R343*S345)</f>
        <v>445618.59838154807</v>
      </c>
      <c r="V345" s="26">
        <f>SUM(T345*V343)</f>
        <v>3238367.1294886358</v>
      </c>
      <c r="W345" s="17" t="str">
        <f>IF(V345&gt;U345,"MET", "NOT MET")</f>
        <v>MET</v>
      </c>
    </row>
    <row r="346" spans="1:23" x14ac:dyDescent="0.25">
      <c r="A346" s="23">
        <v>6000</v>
      </c>
      <c r="B346" s="24" t="s">
        <v>113</v>
      </c>
      <c r="C346" s="28">
        <f>IF(ISNA(VLOOKUP($A346,'Part 1'!$A$7:$B$153,2,FALSE)),0,VLOOKUP($A346,'Part 1'!$A$7:$B$153,2,FALSE))</f>
        <v>12387358.57</v>
      </c>
      <c r="D346" s="28">
        <f>IF(ISNA(VLOOKUP($A346,'Part 1'!$D$7:$E$153,2,FALSE)),0,VLOOKUP($A346,'Part 1'!$D$7:$E$153,2,FALSE))</f>
        <v>66446.2</v>
      </c>
      <c r="E346" s="28">
        <f>IF(ISNA(VLOOKUP($A346,'Part 1'!$G$7:$H$150,2,FALSE)),0,VLOOKUP($A346,'Part 1'!$G$7:$H$150,2,FALSE))</f>
        <v>0</v>
      </c>
      <c r="F346" s="25">
        <f>+C346-D346-E346</f>
        <v>12320912.370000001</v>
      </c>
      <c r="G346" s="26">
        <f>+'part 2 totals'!C124-'part 2 totals'!D124</f>
        <v>905366.26</v>
      </c>
      <c r="H346" s="26">
        <f>+'part 2 totals'!E124-'part 2 totals'!F124</f>
        <v>970961.39</v>
      </c>
      <c r="I346" s="26">
        <f>+'part 2 totals'!G124-'part 2 totals'!H124</f>
        <v>0</v>
      </c>
      <c r="J346" s="26">
        <f>+'part 2 totals'!I124-'part 2 totals'!J124</f>
        <v>294628.01</v>
      </c>
      <c r="K346" s="26">
        <f>+'part 2 totals'!K124-'part 2 totals'!L124</f>
        <v>12445.48</v>
      </c>
      <c r="L346" s="26">
        <f>+'part 2 totals'!M124-'part 2 totals'!N124</f>
        <v>3000</v>
      </c>
      <c r="M346" s="26">
        <f>+'part 2 totals'!O124-'part 2 totals'!P124</f>
        <v>2140</v>
      </c>
      <c r="N346" s="26">
        <f>+'part 2 totals'!Q124-'part 2 totals'!R124+'part 2 totals'!S124-'part 2 totals'!T124</f>
        <v>798</v>
      </c>
      <c r="O346" s="26">
        <f>SUM(G346:N346)</f>
        <v>2189339.14</v>
      </c>
      <c r="P346" s="26">
        <f>+F346-O346</f>
        <v>10131573.23</v>
      </c>
      <c r="Q346" s="33">
        <f>IF(ISNA(VLOOKUP($A346,'M1NM ELEM SEC CC20'!$A$2:$E$155,5,FALSE)),0,VLOOKUP($A346,'M1NM ELEM SEC CC20'!$A$2:$E$155,5,FALSE))</f>
        <v>876</v>
      </c>
      <c r="R346" s="26">
        <f>SUM(P346/Q346)</f>
        <v>11565.722865296804</v>
      </c>
      <c r="S346" s="17">
        <f>IF(ISNA(VLOOKUP($A346,'Elem Second Child Count 20'!$A$2:$E$156,5,FALSE)),0,VLOOKUP($A346,'Elem Second Child Count 20'!$A$2:$E$156,5,FALSE))</f>
        <v>144</v>
      </c>
      <c r="T346" s="17"/>
      <c r="U346" s="26">
        <f>SUM(R346*S346)</f>
        <v>1665464.0926027398</v>
      </c>
      <c r="V346" s="26">
        <f>SUM(M346+N346+P346)</f>
        <v>10134511.23</v>
      </c>
      <c r="W346" s="17"/>
    </row>
    <row r="347" spans="1:23" x14ac:dyDescent="0.25">
      <c r="A347" s="23" t="s">
        <v>164</v>
      </c>
      <c r="B347" s="24"/>
      <c r="C347" s="25"/>
      <c r="D347" s="25"/>
      <c r="E347" s="25"/>
      <c r="F347" s="25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33">
        <f>IF(ISNA(VLOOKUP($A346,'M1NM ELEM SEC CC20'!$A$2:$E$155,3,FALSE)),0,VLOOKUP($A346,'M1NM ELEM SEC CC20'!$A$2:$E$155,3,FALSE))</f>
        <v>495</v>
      </c>
      <c r="R347" s="17"/>
      <c r="S347" s="17">
        <f>IF(ISNA(VLOOKUP($A346,'Elem Second Child Count 20'!$A$2:$E$156,3,FALSE)),0,VLOOKUP($A346,'Elem Second Child Count 20'!$A$2:$E$156,3,FALSE))</f>
        <v>82</v>
      </c>
      <c r="T347" s="27">
        <f>SUM(S347/S346)</f>
        <v>0.56944444444444442</v>
      </c>
      <c r="U347" s="26">
        <f>SUM(S347*R346)</f>
        <v>948389.27495433798</v>
      </c>
      <c r="V347" s="26">
        <f>SUM(T347*V346)</f>
        <v>5771041.1170833334</v>
      </c>
      <c r="W347" s="17" t="str">
        <f>IF(V347&gt;U347,"MET","NOT MET")</f>
        <v>MET</v>
      </c>
    </row>
    <row r="348" spans="1:23" x14ac:dyDescent="0.25">
      <c r="A348" s="23" t="s">
        <v>165</v>
      </c>
      <c r="B348" s="24"/>
      <c r="C348" s="25"/>
      <c r="D348" s="25"/>
      <c r="E348" s="25"/>
      <c r="F348" s="25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33">
        <f>IF(ISNA(VLOOKUP($A346,'M1NM ELEM SEC CC20'!$A$2:$E$155,4,FALSE)),0,VLOOKUP($A346,'M1NM ELEM SEC CC20'!$A$2:$E$155,4,FALSE))</f>
        <v>381</v>
      </c>
      <c r="R348" s="17"/>
      <c r="S348" s="17">
        <f>IF(ISNA(VLOOKUP($A346,'Elem Second Child Count 20'!$A$2:$E$156,4,FALSE)),0,VLOOKUP($A346,'Elem Second Child Count 20'!$A$2:$E$156,4,FALSE))</f>
        <v>62</v>
      </c>
      <c r="T348" s="27">
        <f>SUM(S348/S346)</f>
        <v>0.43055555555555558</v>
      </c>
      <c r="U348" s="26">
        <f>SUM(R346*S348)</f>
        <v>717074.81764840183</v>
      </c>
      <c r="V348" s="26">
        <f>SUM(T348*V346)</f>
        <v>4363470.112916667</v>
      </c>
      <c r="W348" s="17" t="str">
        <f>IF(V348&gt;U348,"MET", "NOT MET")</f>
        <v>MET</v>
      </c>
    </row>
    <row r="349" spans="1:23" x14ac:dyDescent="0.25">
      <c r="A349" s="23">
        <v>6100</v>
      </c>
      <c r="B349" s="24" t="s">
        <v>114</v>
      </c>
      <c r="C349" s="28">
        <f>IF(ISNA(VLOOKUP($A349,'Part 1'!$A$7:$B$153,2,FALSE)),0,VLOOKUP($A349,'Part 1'!$A$7:$B$153,2,FALSE))</f>
        <v>183684604.69999999</v>
      </c>
      <c r="D349" s="28">
        <f>IF(ISNA(VLOOKUP($A349,'Part 1'!$D$7:$E$153,2,FALSE)),0,VLOOKUP($A349,'Part 1'!$D$7:$E$153,2,FALSE))</f>
        <v>4777124.0599999996</v>
      </c>
      <c r="E349" s="28">
        <f>IF(ISNA(VLOOKUP($A349,'Part 1'!$G$7:$H$150,2,FALSE)),0,VLOOKUP($A349,'Part 1'!$G$7:$H$150,2,FALSE))</f>
        <v>0</v>
      </c>
      <c r="F349" s="25">
        <f>+C349-D349-E349</f>
        <v>178907480.63999999</v>
      </c>
      <c r="G349" s="26">
        <f>+'part 2 totals'!C125-'part 2 totals'!D125</f>
        <v>12015525.470000001</v>
      </c>
      <c r="H349" s="26">
        <f>+'part 2 totals'!E125-'part 2 totals'!F125</f>
        <v>1937954.91</v>
      </c>
      <c r="I349" s="26">
        <f>+'part 2 totals'!G125-'part 2 totals'!H125</f>
        <v>48735.4</v>
      </c>
      <c r="J349" s="26">
        <f>+'part 2 totals'!I125-'part 2 totals'!J125</f>
        <v>3847548.51</v>
      </c>
      <c r="K349" s="26">
        <f>+'part 2 totals'!K125-'part 2 totals'!L125</f>
        <v>95390.33</v>
      </c>
      <c r="L349" s="26">
        <f>+'part 2 totals'!M125-'part 2 totals'!N125</f>
        <v>1211045.97</v>
      </c>
      <c r="M349" s="26">
        <f>+'part 2 totals'!O125-'part 2 totals'!P125</f>
        <v>0</v>
      </c>
      <c r="N349" s="26">
        <f>+'part 2 totals'!Q125-'part 2 totals'!R125+'part 2 totals'!S125-'part 2 totals'!T125</f>
        <v>0</v>
      </c>
      <c r="O349" s="26">
        <f>SUM(G349:N349)</f>
        <v>19156200.589999996</v>
      </c>
      <c r="P349" s="26">
        <f>+F349-O349</f>
        <v>159751280.04999998</v>
      </c>
      <c r="Q349" s="33">
        <f>IF(ISNA(VLOOKUP($A349,'M1NM ELEM SEC CC20'!$A$2:$E$155,5,FALSE)),0,VLOOKUP($A349,'M1NM ELEM SEC CC20'!$A$2:$E$155,5,FALSE))</f>
        <v>18278</v>
      </c>
      <c r="R349" s="26">
        <f>SUM(P349/Q349)</f>
        <v>8740.0853512419289</v>
      </c>
      <c r="S349" s="17">
        <f>IF(ISNA(VLOOKUP($A349,'Elem Second Child Count 20'!$A$2:$E$156,5,FALSE)),0,VLOOKUP($A349,'Elem Second Child Count 20'!$A$2:$E$156,5,FALSE))</f>
        <v>2379</v>
      </c>
      <c r="T349" s="17"/>
      <c r="U349" s="26">
        <f>SUM(R349*S349)</f>
        <v>20792663.050604548</v>
      </c>
      <c r="V349" s="26">
        <f>SUM(M349+N349+P349)</f>
        <v>159751280.04999998</v>
      </c>
      <c r="W349" s="17"/>
    </row>
    <row r="350" spans="1:23" x14ac:dyDescent="0.25">
      <c r="A350" s="23" t="s">
        <v>164</v>
      </c>
      <c r="B350" s="24"/>
      <c r="C350" s="25"/>
      <c r="D350" s="25"/>
      <c r="E350" s="25"/>
      <c r="F350" s="25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33">
        <f>IF(ISNA(VLOOKUP($A349,'M1NM ELEM SEC CC20'!$A$2:$E$155,3,FALSE)),0,VLOOKUP($A349,'M1NM ELEM SEC CC20'!$A$2:$E$155,3,FALSE))</f>
        <v>9465</v>
      </c>
      <c r="R350" s="17"/>
      <c r="S350" s="17">
        <f>IF(ISNA(VLOOKUP($A349,'Elem Second Child Count 20'!$A$2:$E$156,3,FALSE)),0,VLOOKUP($A349,'Elem Second Child Count 20'!$A$2:$E$156,3,FALSE))</f>
        <v>1512</v>
      </c>
      <c r="T350" s="27">
        <f>SUM(S350/S349)</f>
        <v>0.63556116015132413</v>
      </c>
      <c r="U350" s="26">
        <f>SUM(S350*R349)</f>
        <v>13215009.051077796</v>
      </c>
      <c r="V350" s="26">
        <f>SUM(T350*V349)</f>
        <v>101531708.88423707</v>
      </c>
      <c r="W350" s="17" t="str">
        <f>IF(V350&gt;U350,"MET","NOT MET")</f>
        <v>MET</v>
      </c>
    </row>
    <row r="351" spans="1:23" x14ac:dyDescent="0.25">
      <c r="A351" s="23" t="s">
        <v>165</v>
      </c>
      <c r="B351" s="24"/>
      <c r="C351" s="25"/>
      <c r="D351" s="25"/>
      <c r="E351" s="25"/>
      <c r="F351" s="25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33">
        <f>IF(ISNA(VLOOKUP($A349,'M1NM ELEM SEC CC20'!$A$2:$E$155,4,FALSE)),0,VLOOKUP($A349,'M1NM ELEM SEC CC20'!$A$2:$E$155,4,FALSE))</f>
        <v>8813</v>
      </c>
      <c r="R351" s="17"/>
      <c r="S351" s="17">
        <f>IF(ISNA(VLOOKUP($A349,'Elem Second Child Count 20'!$A$2:$E$156,4,FALSE)),0,VLOOKUP($A349,'Elem Second Child Count 20'!$A$2:$E$156,4,FALSE))</f>
        <v>867</v>
      </c>
      <c r="T351" s="27">
        <f>SUM(S351/S349)</f>
        <v>0.36443883984867592</v>
      </c>
      <c r="U351" s="26">
        <f>SUM(R349*S351)</f>
        <v>7577653.9995267522</v>
      </c>
      <c r="V351" s="26">
        <f>SUM(T351*V349)</f>
        <v>58219571.165762924</v>
      </c>
      <c r="W351" s="17" t="str">
        <f>IF(V351&gt;U351,"MET", "NOT MET")</f>
        <v>MET</v>
      </c>
    </row>
    <row r="352" spans="1:23" x14ac:dyDescent="0.25">
      <c r="A352" s="23">
        <v>6120</v>
      </c>
      <c r="B352" s="24" t="s">
        <v>115</v>
      </c>
      <c r="C352" s="28">
        <f>IF(ISNA(VLOOKUP($A352,'Part 1'!$A$7:$B$153,2,FALSE)),0,VLOOKUP($A352,'Part 1'!$A$7:$B$153,2,FALSE))</f>
        <v>38727281.189999998</v>
      </c>
      <c r="D352" s="28">
        <f>IF(ISNA(VLOOKUP($A352,'Part 1'!$D$7:$E$153,2,FALSE)),0,VLOOKUP($A352,'Part 1'!$D$7:$E$153,2,FALSE))</f>
        <v>1862546.03</v>
      </c>
      <c r="E352" s="28">
        <f>IF(ISNA(VLOOKUP($A352,'Part 1'!$G$7:$H$150,2,FALSE)),0,VLOOKUP($A352,'Part 1'!$G$7:$H$150,2,FALSE))</f>
        <v>0</v>
      </c>
      <c r="F352" s="25">
        <f>+C352-D352-E352</f>
        <v>36864735.159999996</v>
      </c>
      <c r="G352" s="26">
        <f>+'part 2 totals'!C126-'part 2 totals'!D126</f>
        <v>2959061.1</v>
      </c>
      <c r="H352" s="26">
        <f>+'part 2 totals'!E126-'part 2 totals'!F126</f>
        <v>1003841.5100000001</v>
      </c>
      <c r="I352" s="26">
        <f>+'part 2 totals'!G126-'part 2 totals'!H126</f>
        <v>25691.56</v>
      </c>
      <c r="J352" s="26">
        <f>+'part 2 totals'!I126-'part 2 totals'!J126</f>
        <v>947202.32000000007</v>
      </c>
      <c r="K352" s="26">
        <f>+'part 2 totals'!K126-'part 2 totals'!L126</f>
        <v>38838.990000000005</v>
      </c>
      <c r="L352" s="26">
        <f>+'part 2 totals'!M126-'part 2 totals'!N126</f>
        <v>0</v>
      </c>
      <c r="M352" s="26">
        <f>+'part 2 totals'!O126-'part 2 totals'!P126</f>
        <v>0</v>
      </c>
      <c r="N352" s="26">
        <f>+'part 2 totals'!Q126-'part 2 totals'!R126+'part 2 totals'!S126-'part 2 totals'!T126</f>
        <v>23053.41</v>
      </c>
      <c r="O352" s="26">
        <f>SUM(G352:N352)</f>
        <v>4997688.8900000006</v>
      </c>
      <c r="P352" s="26">
        <f>+F352-O352</f>
        <v>31867046.269999996</v>
      </c>
      <c r="Q352" s="33">
        <f>IF(ISNA(VLOOKUP($A352,'M1NM ELEM SEC CC20'!$A$2:$E$155,5,FALSE)),0,VLOOKUP($A352,'M1NM ELEM SEC CC20'!$A$2:$E$155,5,FALSE))</f>
        <v>3915</v>
      </c>
      <c r="R352" s="26">
        <f>SUM(P352/Q352)</f>
        <v>8139.7308480204329</v>
      </c>
      <c r="S352" s="17">
        <f>IF(ISNA(VLOOKUP($A352,'Elem Second Child Count 20'!$A$2:$E$156,5,FALSE)),0,VLOOKUP($A352,'Elem Second Child Count 20'!$A$2:$E$156,5,FALSE))</f>
        <v>591</v>
      </c>
      <c r="T352" s="17"/>
      <c r="U352" s="26">
        <f>SUM(R352*S352)</f>
        <v>4810580.9311800757</v>
      </c>
      <c r="V352" s="26">
        <f>SUM(M352+N352+P352)</f>
        <v>31890099.679999996</v>
      </c>
      <c r="W352" s="17"/>
    </row>
    <row r="353" spans="1:23" x14ac:dyDescent="0.25">
      <c r="A353" s="23" t="s">
        <v>164</v>
      </c>
      <c r="B353" s="24"/>
      <c r="C353" s="25"/>
      <c r="D353" s="25"/>
      <c r="E353" s="25"/>
      <c r="F353" s="25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33">
        <f>IF(ISNA(VLOOKUP($A352,'M1NM ELEM SEC CC20'!$A$2:$E$155,3,FALSE)),0,VLOOKUP($A352,'M1NM ELEM SEC CC20'!$A$2:$E$155,3,FALSE))</f>
        <v>2091</v>
      </c>
      <c r="R353" s="17"/>
      <c r="S353" s="17">
        <f>IF(ISNA(VLOOKUP($A352,'Elem Second Child Count 20'!$A$2:$E$156,3,FALSE)),0,VLOOKUP($A352,'Elem Second Child Count 20'!$A$2:$E$156,3,FALSE))</f>
        <v>391</v>
      </c>
      <c r="T353" s="27">
        <f>SUM(S353/S352)</f>
        <v>0.66159052453468692</v>
      </c>
      <c r="U353" s="26">
        <f>SUM(S353*R352)</f>
        <v>3182634.7615759894</v>
      </c>
      <c r="V353" s="26">
        <f>SUM(T353*V352)</f>
        <v>21098187.774754647</v>
      </c>
      <c r="W353" s="17" t="str">
        <f>IF(V353&gt;U353,"MET","NOT MET")</f>
        <v>MET</v>
      </c>
    </row>
    <row r="354" spans="1:23" x14ac:dyDescent="0.25">
      <c r="A354" s="23" t="s">
        <v>165</v>
      </c>
      <c r="B354" s="24"/>
      <c r="C354" s="25"/>
      <c r="D354" s="25"/>
      <c r="E354" s="25"/>
      <c r="F354" s="25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33">
        <f>IF(ISNA(VLOOKUP($A352,'M1NM ELEM SEC CC20'!$A$2:$E$155,4,FALSE)),0,VLOOKUP($A352,'M1NM ELEM SEC CC20'!$A$2:$E$155,4,FALSE))</f>
        <v>1824</v>
      </c>
      <c r="R354" s="17"/>
      <c r="S354" s="17">
        <f>IF(ISNA(VLOOKUP($A352,'Elem Second Child Count 20'!$A$2:$E$156,4,FALSE)),0,VLOOKUP($A352,'Elem Second Child Count 20'!$A$2:$E$156,4,FALSE))</f>
        <v>200</v>
      </c>
      <c r="T354" s="27">
        <f>SUM(S354/S352)</f>
        <v>0.33840947546531303</v>
      </c>
      <c r="U354" s="26">
        <f>SUM(R352*S354)</f>
        <v>1627946.1696040865</v>
      </c>
      <c r="V354" s="26">
        <f>SUM(T354*V352)</f>
        <v>10791911.905245345</v>
      </c>
      <c r="W354" s="17" t="str">
        <f>IF(V354&gt;U354,"MET", "NOT MET")</f>
        <v>MET</v>
      </c>
    </row>
    <row r="355" spans="1:23" x14ac:dyDescent="0.25">
      <c r="A355" s="23">
        <v>6200</v>
      </c>
      <c r="B355" s="24" t="s">
        <v>116</v>
      </c>
      <c r="C355" s="28">
        <f>IF(ISNA(VLOOKUP($A355,'Part 1'!$A$7:$B$153,2,FALSE)),0,VLOOKUP($A355,'Part 1'!$A$7:$B$153,2,FALSE))</f>
        <v>35868649.039999999</v>
      </c>
      <c r="D355" s="28">
        <f>IF(ISNA(VLOOKUP($A355,'Part 1'!$D$7:$E$153,2,FALSE)),0,VLOOKUP($A355,'Part 1'!$D$7:$E$153,2,FALSE))</f>
        <v>640500.81000000006</v>
      </c>
      <c r="E355" s="28">
        <f>IF(ISNA(VLOOKUP($A355,'Part 1'!$G$7:$H$150,2,FALSE)),0,VLOOKUP($A355,'Part 1'!$G$7:$H$150,2,FALSE))</f>
        <v>0</v>
      </c>
      <c r="F355" s="25">
        <f>+C355-D355-E355</f>
        <v>35228148.229999997</v>
      </c>
      <c r="G355" s="26">
        <f>+'part 2 totals'!C127-'part 2 totals'!D127</f>
        <v>3339145.04</v>
      </c>
      <c r="H355" s="26">
        <f>+'part 2 totals'!E127-'part 2 totals'!F127</f>
        <v>1403898.21</v>
      </c>
      <c r="I355" s="26">
        <f>+'part 2 totals'!G127-'part 2 totals'!H127</f>
        <v>35213.760000000002</v>
      </c>
      <c r="J355" s="26">
        <f>+'part 2 totals'!I127-'part 2 totals'!J127</f>
        <v>851443.67</v>
      </c>
      <c r="K355" s="26">
        <f>+'part 2 totals'!K127-'part 2 totals'!L127</f>
        <v>24119.69</v>
      </c>
      <c r="L355" s="26">
        <f>+'part 2 totals'!M127-'part 2 totals'!N127</f>
        <v>0</v>
      </c>
      <c r="M355" s="26">
        <f>+'part 2 totals'!O127-'part 2 totals'!P127</f>
        <v>0</v>
      </c>
      <c r="N355" s="26">
        <f>+'part 2 totals'!Q127-'part 2 totals'!R127+'part 2 totals'!S127-'part 2 totals'!T127</f>
        <v>38152.25</v>
      </c>
      <c r="O355" s="26">
        <f>SUM(G355:N355)</f>
        <v>5691972.6200000001</v>
      </c>
      <c r="P355" s="26">
        <f>+F355-O355</f>
        <v>29536175.609999996</v>
      </c>
      <c r="Q355" s="33">
        <f>IF(ISNA(VLOOKUP($A355,'M1NM ELEM SEC CC20'!$A$2:$E$155,5,FALSE)),0,VLOOKUP($A355,'M1NM ELEM SEC CC20'!$A$2:$E$155,5,FALSE))</f>
        <v>3785</v>
      </c>
      <c r="R355" s="26">
        <f>SUM(P355/Q355)</f>
        <v>7803.4810066050186</v>
      </c>
      <c r="S355" s="17">
        <f>IF(ISNA(VLOOKUP($A355,'Elem Second Child Count 20'!$A$2:$E$156,5,FALSE)),0,VLOOKUP($A355,'Elem Second Child Count 20'!$A$2:$E$156,5,FALSE))</f>
        <v>637</v>
      </c>
      <c r="T355" s="17"/>
      <c r="U355" s="26">
        <f>SUM(R355*S355)</f>
        <v>4970817.4012073968</v>
      </c>
      <c r="V355" s="26">
        <f>SUM(M355+N355+P355)</f>
        <v>29574327.859999996</v>
      </c>
      <c r="W355" s="17"/>
    </row>
    <row r="356" spans="1:23" x14ac:dyDescent="0.25">
      <c r="A356" s="23" t="s">
        <v>164</v>
      </c>
      <c r="B356" s="24"/>
      <c r="C356" s="25"/>
      <c r="D356" s="25"/>
      <c r="E356" s="25"/>
      <c r="F356" s="25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33">
        <f>IF(ISNA(VLOOKUP($A355,'M1NM ELEM SEC CC20'!$A$2:$E$155,3,FALSE)),0,VLOOKUP($A355,'M1NM ELEM SEC CC20'!$A$2:$E$155,3,FALSE))</f>
        <v>2031</v>
      </c>
      <c r="R356" s="17"/>
      <c r="S356" s="17">
        <f>IF(ISNA(VLOOKUP($A355,'Elem Second Child Count 20'!$A$2:$E$156,3,FALSE)),0,VLOOKUP($A355,'Elem Second Child Count 20'!$A$2:$E$156,3,FALSE))</f>
        <v>393</v>
      </c>
      <c r="T356" s="27">
        <f>SUM(S356/S355)</f>
        <v>0.61695447409733128</v>
      </c>
      <c r="U356" s="26">
        <f>SUM(S356*R355)</f>
        <v>3066768.0355957723</v>
      </c>
      <c r="V356" s="26">
        <f>SUM(T356*V355)</f>
        <v>18246013.891648352</v>
      </c>
      <c r="W356" s="17" t="str">
        <f>IF(V356&gt;U356,"MET","NOT MET")</f>
        <v>MET</v>
      </c>
    </row>
    <row r="357" spans="1:23" x14ac:dyDescent="0.25">
      <c r="A357" s="23" t="s">
        <v>165</v>
      </c>
      <c r="B357" s="24"/>
      <c r="C357" s="25"/>
      <c r="D357" s="25"/>
      <c r="E357" s="25"/>
      <c r="F357" s="25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33">
        <f>IF(ISNA(VLOOKUP($A355,'M1NM ELEM SEC CC20'!$A$2:$E$155,4,FALSE)),0,VLOOKUP($A355,'M1NM ELEM SEC CC20'!$A$2:$E$155,4,FALSE))</f>
        <v>1754</v>
      </c>
      <c r="R357" s="17"/>
      <c r="S357" s="17">
        <f>IF(ISNA(VLOOKUP($A355,'Elem Second Child Count 20'!$A$2:$E$156,4,FALSE)),0,VLOOKUP($A355,'Elem Second Child Count 20'!$A$2:$E$156,4,FALSE))</f>
        <v>244</v>
      </c>
      <c r="T357" s="27">
        <f>SUM(S357/S355)</f>
        <v>0.38304552590266877</v>
      </c>
      <c r="U357" s="26">
        <f>SUM(R355*S357)</f>
        <v>1904049.3656116244</v>
      </c>
      <c r="V357" s="26">
        <f>SUM(T357*V355)</f>
        <v>11328313.968351647</v>
      </c>
      <c r="W357" s="17" t="str">
        <f>IF(V357&gt;U357,"MET", "NOT MET")</f>
        <v>MET</v>
      </c>
    </row>
    <row r="358" spans="1:23" x14ac:dyDescent="0.25">
      <c r="A358" s="23">
        <v>6220</v>
      </c>
      <c r="B358" s="24" t="s">
        <v>117</v>
      </c>
      <c r="C358" s="28">
        <f>IF(ISNA(VLOOKUP($A358,'Part 1'!$A$7:$B$153,2,FALSE)),0,VLOOKUP($A358,'Part 1'!$A$7:$B$153,2,FALSE))</f>
        <v>14715957.02</v>
      </c>
      <c r="D358" s="28">
        <f>IF(ISNA(VLOOKUP($A358,'Part 1'!$D$7:$E$153,2,FALSE)),0,VLOOKUP($A358,'Part 1'!$D$7:$E$153,2,FALSE))</f>
        <v>372266.56</v>
      </c>
      <c r="E358" s="28">
        <f>IF(ISNA(VLOOKUP($A358,'Part 1'!$G$7:$H$150,2,FALSE)),0,VLOOKUP($A358,'Part 1'!$G$7:$H$150,2,FALSE))</f>
        <v>0</v>
      </c>
      <c r="F358" s="25">
        <f>+C358-D358-E358</f>
        <v>14343690.459999999</v>
      </c>
      <c r="G358" s="26">
        <f>+'part 2 totals'!C128-'part 2 totals'!D128</f>
        <v>1115615.6599999999</v>
      </c>
      <c r="H358" s="26">
        <f>+'part 2 totals'!E128-'part 2 totals'!F128</f>
        <v>567646.01</v>
      </c>
      <c r="I358" s="26">
        <f>+'part 2 totals'!G128-'part 2 totals'!H128</f>
        <v>50900.160000000003</v>
      </c>
      <c r="J358" s="26">
        <f>+'part 2 totals'!I128-'part 2 totals'!J128</f>
        <v>351758.2</v>
      </c>
      <c r="K358" s="26">
        <f>+'part 2 totals'!K128-'part 2 totals'!L128</f>
        <v>39880.86</v>
      </c>
      <c r="L358" s="26">
        <f>+'part 2 totals'!M128-'part 2 totals'!N128</f>
        <v>0</v>
      </c>
      <c r="M358" s="26">
        <f>+'part 2 totals'!O128-'part 2 totals'!P128</f>
        <v>0</v>
      </c>
      <c r="N358" s="26">
        <f>+'part 2 totals'!Q128-'part 2 totals'!R128+'part 2 totals'!S128-'part 2 totals'!T128</f>
        <v>30340.74</v>
      </c>
      <c r="O358" s="26">
        <f>SUM(G358:N358)</f>
        <v>2156141.63</v>
      </c>
      <c r="P358" s="26">
        <f>+F358-O358</f>
        <v>12187548.829999998</v>
      </c>
      <c r="Q358" s="33">
        <f>IF(ISNA(VLOOKUP($A358,'M1NM ELEM SEC CC20'!$A$2:$E$155,5,FALSE)),0,VLOOKUP($A358,'M1NM ELEM SEC CC20'!$A$2:$E$155,5,FALSE))</f>
        <v>1605</v>
      </c>
      <c r="R358" s="26">
        <f>SUM(P358/Q358)</f>
        <v>7593.488367601245</v>
      </c>
      <c r="S358" s="17">
        <f>IF(ISNA(VLOOKUP($A358,'Elem Second Child Count 20'!$A$2:$E$156,5,FALSE)),0,VLOOKUP($A358,'Elem Second Child Count 20'!$A$2:$E$156,5,FALSE))</f>
        <v>250</v>
      </c>
      <c r="T358" s="17"/>
      <c r="U358" s="26">
        <f>SUM(R358*S358)</f>
        <v>1898372.0919003112</v>
      </c>
      <c r="V358" s="26">
        <f>SUM(M358+N358+P358)</f>
        <v>12217889.569999998</v>
      </c>
      <c r="W358" s="17"/>
    </row>
    <row r="359" spans="1:23" x14ac:dyDescent="0.25">
      <c r="A359" s="23" t="s">
        <v>164</v>
      </c>
      <c r="B359" s="24"/>
      <c r="C359" s="25"/>
      <c r="D359" s="25"/>
      <c r="E359" s="25"/>
      <c r="F359" s="25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33">
        <f>IF(ISNA(VLOOKUP($A358,'M1NM ELEM SEC CC20'!$A$2:$E$155,3,FALSE)),0,VLOOKUP($A358,'M1NM ELEM SEC CC20'!$A$2:$E$155,3,FALSE))</f>
        <v>945</v>
      </c>
      <c r="R359" s="17"/>
      <c r="S359" s="17">
        <f>IF(ISNA(VLOOKUP($A358,'Elem Second Child Count 20'!$A$2:$E$156,3,FALSE)),0,VLOOKUP($A358,'Elem Second Child Count 20'!$A$2:$E$156,3,FALSE))</f>
        <v>172</v>
      </c>
      <c r="T359" s="27">
        <f>SUM(S359/S358)</f>
        <v>0.68799999999999994</v>
      </c>
      <c r="U359" s="26">
        <f>SUM(S359*R358)</f>
        <v>1306079.9992274141</v>
      </c>
      <c r="V359" s="26">
        <f>SUM(T359*V358)</f>
        <v>8405908.0241599977</v>
      </c>
      <c r="W359" s="17" t="str">
        <f>IF(V359&gt;U359,"MET","NOT MET")</f>
        <v>MET</v>
      </c>
    </row>
    <row r="360" spans="1:23" x14ac:dyDescent="0.25">
      <c r="A360" s="23" t="s">
        <v>165</v>
      </c>
      <c r="B360" s="24"/>
      <c r="C360" s="25"/>
      <c r="D360" s="25"/>
      <c r="E360" s="25"/>
      <c r="F360" s="25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33">
        <f>IF(ISNA(VLOOKUP($A358,'M1NM ELEM SEC CC20'!$A$2:$E$155,4,FALSE)),0,VLOOKUP($A358,'M1NM ELEM SEC CC20'!$A$2:$E$155,4,FALSE))</f>
        <v>660</v>
      </c>
      <c r="R360" s="17"/>
      <c r="S360" s="17">
        <f>IF(ISNA(VLOOKUP($A358,'Elem Second Child Count 20'!$A$2:$E$156,4,FALSE)),0,VLOOKUP($A358,'Elem Second Child Count 20'!$A$2:$E$156,4,FALSE))</f>
        <v>78</v>
      </c>
      <c r="T360" s="27">
        <f>SUM(S360/S358)</f>
        <v>0.312</v>
      </c>
      <c r="U360" s="26">
        <f>SUM(R358*S360)</f>
        <v>592292.09267289715</v>
      </c>
      <c r="V360" s="26">
        <f>SUM(T360*V358)</f>
        <v>3811981.5458399993</v>
      </c>
      <c r="W360" s="17" t="str">
        <f>IF(V360&gt;U360,"MET", "NOT MET")</f>
        <v>MET</v>
      </c>
    </row>
    <row r="361" spans="1:23" x14ac:dyDescent="0.25">
      <c r="A361" s="23">
        <v>6312</v>
      </c>
      <c r="B361" s="24" t="s">
        <v>118</v>
      </c>
      <c r="C361" s="28">
        <f>IF(ISNA(VLOOKUP($A361,'Part 1'!$A$7:$B$153,2,FALSE)),0,VLOOKUP($A361,'Part 1'!$A$7:$B$153,2,FALSE))</f>
        <v>10134226.699999999</v>
      </c>
      <c r="D361" s="28">
        <f>IF(ISNA(VLOOKUP($A361,'Part 1'!$D$7:$E$153,2,FALSE)),0,VLOOKUP($A361,'Part 1'!$D$7:$E$153,2,FALSE))</f>
        <v>323524.5</v>
      </c>
      <c r="E361" s="28">
        <f>IF(ISNA(VLOOKUP($A361,'Part 1'!$G$7:$H$150,2,FALSE)),0,VLOOKUP($A361,'Part 1'!$G$7:$H$150,2,FALSE))</f>
        <v>0</v>
      </c>
      <c r="F361" s="25">
        <f>+C361-D361-E361</f>
        <v>9810702.1999999993</v>
      </c>
      <c r="G361" s="26">
        <f>+'part 2 totals'!C129-'part 2 totals'!D129</f>
        <v>252489.15</v>
      </c>
      <c r="H361" s="26">
        <f>+'part 2 totals'!E129-'part 2 totals'!F129</f>
        <v>705491.98</v>
      </c>
      <c r="I361" s="26">
        <f>+'part 2 totals'!G129-'part 2 totals'!H129</f>
        <v>0</v>
      </c>
      <c r="J361" s="26">
        <f>+'part 2 totals'!I129-'part 2 totals'!J129</f>
        <v>220642.46</v>
      </c>
      <c r="K361" s="26">
        <f>+'part 2 totals'!K129-'part 2 totals'!L129</f>
        <v>15154</v>
      </c>
      <c r="L361" s="26">
        <f>+'part 2 totals'!M129-'part 2 totals'!N129</f>
        <v>0</v>
      </c>
      <c r="M361" s="26">
        <f>+'part 2 totals'!O129-'part 2 totals'!P129</f>
        <v>0</v>
      </c>
      <c r="N361" s="26">
        <f>+'part 2 totals'!Q129-'part 2 totals'!R129+'part 2 totals'!S129-'part 2 totals'!T129</f>
        <v>7769.48</v>
      </c>
      <c r="O361" s="26">
        <f>SUM(G361:N361)</f>
        <v>1201547.07</v>
      </c>
      <c r="P361" s="26">
        <f>+F361-O361</f>
        <v>8609155.129999999</v>
      </c>
      <c r="Q361" s="33">
        <f>IF(ISNA(VLOOKUP($A361,'M1NM ELEM SEC CC20'!$A$2:$E$155,5,FALSE)),0,VLOOKUP($A361,'M1NM ELEM SEC CC20'!$A$2:$E$155,5,FALSE))</f>
        <v>666</v>
      </c>
      <c r="R361" s="26">
        <f>SUM(P361/Q361)</f>
        <v>12926.659354354353</v>
      </c>
      <c r="S361" s="17">
        <f>IF(ISNA(VLOOKUP($A361,'Elem Second Child Count 20'!$A$2:$E$156,5,FALSE)),0,VLOOKUP($A361,'Elem Second Child Count 20'!$A$2:$E$156,5,FALSE))</f>
        <v>80</v>
      </c>
      <c r="T361" s="17"/>
      <c r="U361" s="26">
        <f>SUM(R361*S361)</f>
        <v>1034132.7483483483</v>
      </c>
      <c r="V361" s="26">
        <f>SUM(M361+N361+P361)</f>
        <v>8616924.6099999994</v>
      </c>
      <c r="W361" s="17"/>
    </row>
    <row r="362" spans="1:23" x14ac:dyDescent="0.25">
      <c r="A362" s="23" t="s">
        <v>164</v>
      </c>
      <c r="B362" s="24"/>
      <c r="C362" s="25"/>
      <c r="D362" s="25"/>
      <c r="E362" s="25"/>
      <c r="F362" s="25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33">
        <f>IF(ISNA(VLOOKUP($A361,'M1NM ELEM SEC CC20'!$A$2:$E$155,3,FALSE)),0,VLOOKUP($A361,'M1NM ELEM SEC CC20'!$A$2:$E$155,3,FALSE))</f>
        <v>367</v>
      </c>
      <c r="R362" s="17"/>
      <c r="S362" s="17">
        <f>IF(ISNA(VLOOKUP($A361,'Elem Second Child Count 20'!$A$2:$E$156,3,FALSE)),0,VLOOKUP($A361,'Elem Second Child Count 20'!$A$2:$E$156,3,FALSE))</f>
        <v>54</v>
      </c>
      <c r="T362" s="27">
        <f>SUM(S362/S361)</f>
        <v>0.67500000000000004</v>
      </c>
      <c r="U362" s="26">
        <f>SUM(S362*R361)</f>
        <v>698039.60513513512</v>
      </c>
      <c r="V362" s="26">
        <f>SUM(T362*V361)</f>
        <v>5816424.1117500002</v>
      </c>
      <c r="W362" s="17" t="str">
        <f>IF(V362&gt;U362,"MET","NOT MET")</f>
        <v>MET</v>
      </c>
    </row>
    <row r="363" spans="1:23" x14ac:dyDescent="0.25">
      <c r="A363" s="23" t="s">
        <v>165</v>
      </c>
      <c r="B363" s="24"/>
      <c r="C363" s="25"/>
      <c r="D363" s="25"/>
      <c r="E363" s="25"/>
      <c r="F363" s="25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33">
        <f>IF(ISNA(VLOOKUP($A361,'M1NM ELEM SEC CC20'!$A$2:$E$155,4,FALSE)),0,VLOOKUP($A361,'M1NM ELEM SEC CC20'!$A$2:$E$155,4,FALSE))</f>
        <v>299</v>
      </c>
      <c r="R363" s="17"/>
      <c r="S363" s="17">
        <f>IF(ISNA(VLOOKUP($A361,'Elem Second Child Count 20'!$A$2:$E$156,4,FALSE)),0,VLOOKUP($A361,'Elem Second Child Count 20'!$A$2:$E$156,4,FALSE))</f>
        <v>26</v>
      </c>
      <c r="T363" s="27">
        <f>SUM(S363/S361)</f>
        <v>0.32500000000000001</v>
      </c>
      <c r="U363" s="26">
        <f>SUM(R361*S363)</f>
        <v>336093.14321321319</v>
      </c>
      <c r="V363" s="26">
        <f>SUM(T363*V361)</f>
        <v>2800500.4982499997</v>
      </c>
      <c r="W363" s="17" t="str">
        <f>IF(V363&gt;U363,"MET", "NOT MET")</f>
        <v>MET</v>
      </c>
    </row>
    <row r="364" spans="1:23" x14ac:dyDescent="0.25">
      <c r="A364" s="23">
        <v>6400</v>
      </c>
      <c r="B364" s="24" t="s">
        <v>119</v>
      </c>
      <c r="C364" s="28">
        <f>IF(ISNA(VLOOKUP($A364,'Part 1'!$A$7:$B$153,2,FALSE)),0,VLOOKUP($A364,'Part 1'!$A$7:$B$153,2,FALSE))</f>
        <v>35617954.109999999</v>
      </c>
      <c r="D364" s="28">
        <f>IF(ISNA(VLOOKUP($A364,'Part 1'!$D$7:$E$153,2,FALSE)),0,VLOOKUP($A364,'Part 1'!$D$7:$E$153,2,FALSE))</f>
        <v>1398321.39</v>
      </c>
      <c r="E364" s="28">
        <f>IF(ISNA(VLOOKUP($A364,'Part 1'!$G$7:$H$150,2,FALSE)),0,VLOOKUP($A364,'Part 1'!$G$7:$H$150,2,FALSE))</f>
        <v>0</v>
      </c>
      <c r="F364" s="25">
        <f>+C364-D364-E364</f>
        <v>34219632.719999999</v>
      </c>
      <c r="G364" s="26">
        <f>+'part 2 totals'!C130-'part 2 totals'!D130</f>
        <v>2838782.79</v>
      </c>
      <c r="H364" s="26">
        <f>+'part 2 totals'!E130-'part 2 totals'!F130</f>
        <v>1711353.8099999998</v>
      </c>
      <c r="I364" s="26">
        <f>+'part 2 totals'!G130-'part 2 totals'!H130</f>
        <v>0</v>
      </c>
      <c r="J364" s="26">
        <f>+'part 2 totals'!I130-'part 2 totals'!J130</f>
        <v>917224.13</v>
      </c>
      <c r="K364" s="26">
        <f>+'part 2 totals'!K130-'part 2 totals'!L130</f>
        <v>39343.79</v>
      </c>
      <c r="L364" s="26">
        <f>+'part 2 totals'!M130-'part 2 totals'!N130</f>
        <v>0</v>
      </c>
      <c r="M364" s="26">
        <f>+'part 2 totals'!O130-'part 2 totals'!P130</f>
        <v>0</v>
      </c>
      <c r="N364" s="26">
        <f>+'part 2 totals'!Q130-'part 2 totals'!R130+'part 2 totals'!S130-'part 2 totals'!T130</f>
        <v>0</v>
      </c>
      <c r="O364" s="26">
        <f>SUM(G364:N364)</f>
        <v>5506704.5199999996</v>
      </c>
      <c r="P364" s="26">
        <f>+F364-O364</f>
        <v>28712928.199999999</v>
      </c>
      <c r="Q364" s="33">
        <f>IF(ISNA(VLOOKUP($A364,'M1NM ELEM SEC CC20'!$A$2:$E$155,5,FALSE)),0,VLOOKUP($A364,'M1NM ELEM SEC CC20'!$A$2:$E$155,5,FALSE))</f>
        <v>3152</v>
      </c>
      <c r="R364" s="26">
        <f>SUM(P364/Q364)</f>
        <v>9109.4315355329945</v>
      </c>
      <c r="S364" s="17">
        <f>IF(ISNA(VLOOKUP($A364,'Elem Second Child Count 20'!$A$2:$E$156,5,FALSE)),0,VLOOKUP($A364,'Elem Second Child Count 20'!$A$2:$E$156,5,FALSE))</f>
        <v>606</v>
      </c>
      <c r="T364" s="17"/>
      <c r="U364" s="26">
        <f>SUM(R364*S364)</f>
        <v>5520315.5105329948</v>
      </c>
      <c r="V364" s="26">
        <f>SUM(M364+N364+P364)</f>
        <v>28712928.199999999</v>
      </c>
      <c r="W364" s="17"/>
    </row>
    <row r="365" spans="1:23" x14ac:dyDescent="0.25">
      <c r="A365" s="23" t="s">
        <v>164</v>
      </c>
      <c r="B365" s="24"/>
      <c r="C365" s="25"/>
      <c r="D365" s="25"/>
      <c r="E365" s="25"/>
      <c r="F365" s="25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33">
        <f>IF(ISNA(VLOOKUP($A364,'M1NM ELEM SEC CC20'!$A$2:$E$155,3,FALSE)),0,VLOOKUP($A364,'M1NM ELEM SEC CC20'!$A$2:$E$155,3,FALSE))</f>
        <v>1677</v>
      </c>
      <c r="R365" s="17"/>
      <c r="S365" s="17">
        <f>IF(ISNA(VLOOKUP($A364,'Elem Second Child Count 20'!$A$2:$E$156,3,FALSE)),0,VLOOKUP($A364,'Elem Second Child Count 20'!$A$2:$E$156,3,FALSE))</f>
        <v>369</v>
      </c>
      <c r="T365" s="27">
        <f>SUM(S365/S364)</f>
        <v>0.6089108910891089</v>
      </c>
      <c r="U365" s="26">
        <f>SUM(S365*R364)</f>
        <v>3361380.236611675</v>
      </c>
      <c r="V365" s="26">
        <f>SUM(T365*V364)</f>
        <v>17483614.696039602</v>
      </c>
      <c r="W365" s="17" t="str">
        <f>IF(V365&gt;U365,"MET","NOT MET")</f>
        <v>MET</v>
      </c>
    </row>
    <row r="366" spans="1:23" x14ac:dyDescent="0.25">
      <c r="A366" s="23" t="s">
        <v>165</v>
      </c>
      <c r="B366" s="24"/>
      <c r="C366" s="25"/>
      <c r="D366" s="25"/>
      <c r="E366" s="25"/>
      <c r="F366" s="25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33">
        <f>IF(ISNA(VLOOKUP($A364,'M1NM ELEM SEC CC20'!$A$2:$E$155,4,FALSE)),0,VLOOKUP($A364,'M1NM ELEM SEC CC20'!$A$2:$E$155,4,FALSE))</f>
        <v>1475</v>
      </c>
      <c r="R366" s="17"/>
      <c r="S366" s="17">
        <f>IF(ISNA(VLOOKUP($A364,'Elem Second Child Count 20'!$A$2:$E$156,4,FALSE)),0,VLOOKUP($A364,'Elem Second Child Count 20'!$A$2:$E$156,4,FALSE))</f>
        <v>237</v>
      </c>
      <c r="T366" s="27">
        <f>SUM(S366/S364)</f>
        <v>0.3910891089108911</v>
      </c>
      <c r="U366" s="26">
        <f>SUM(R364*S366)</f>
        <v>2158935.2739213197</v>
      </c>
      <c r="V366" s="26">
        <f>SUM(T366*V364)</f>
        <v>11229313.503960395</v>
      </c>
      <c r="W366" s="17" t="str">
        <f>IF(V366&gt;U366,"MET", "NOT MET")</f>
        <v>MET</v>
      </c>
    </row>
    <row r="367" spans="1:23" x14ac:dyDescent="0.25">
      <c r="A367" s="23">
        <v>6500</v>
      </c>
      <c r="B367" s="24" t="s">
        <v>120</v>
      </c>
      <c r="C367" s="28">
        <f>IF(ISNA(VLOOKUP($A367,'Part 1'!$A$7:$B$153,2,FALSE)),0,VLOOKUP($A367,'Part 1'!$A$7:$B$153,2,FALSE))</f>
        <v>23147097.100000001</v>
      </c>
      <c r="D367" s="28">
        <f>IF(ISNA(VLOOKUP($A367,'Part 1'!$D$7:$E$153,2,FALSE)),0,VLOOKUP($A367,'Part 1'!$D$7:$E$153,2,FALSE))</f>
        <v>630289.92000000004</v>
      </c>
      <c r="E367" s="28">
        <f>IF(ISNA(VLOOKUP($A367,'Part 1'!$G$7:$H$150,2,FALSE)),0,VLOOKUP($A367,'Part 1'!$G$7:$H$150,2,FALSE))</f>
        <v>0</v>
      </c>
      <c r="F367" s="25">
        <f>+C367-D367-E367</f>
        <v>22516807.18</v>
      </c>
      <c r="G367" s="26">
        <f>+'part 2 totals'!C131-'part 2 totals'!D131</f>
        <v>2078101.97</v>
      </c>
      <c r="H367" s="26">
        <f>+'part 2 totals'!E131-'part 2 totals'!F131</f>
        <v>708087.34000000008</v>
      </c>
      <c r="I367" s="26">
        <f>+'part 2 totals'!G131-'part 2 totals'!H131</f>
        <v>0</v>
      </c>
      <c r="J367" s="26">
        <f>+'part 2 totals'!I131-'part 2 totals'!J131</f>
        <v>585948.05000000005</v>
      </c>
      <c r="K367" s="26">
        <f>+'part 2 totals'!K131-'part 2 totals'!L131</f>
        <v>7329.05</v>
      </c>
      <c r="L367" s="26">
        <f>+'part 2 totals'!M131-'part 2 totals'!N131</f>
        <v>0</v>
      </c>
      <c r="M367" s="26">
        <f>+'part 2 totals'!O131-'part 2 totals'!P131</f>
        <v>0</v>
      </c>
      <c r="N367" s="26">
        <f>+'part 2 totals'!Q131-'part 2 totals'!R131+'part 2 totals'!S131-'part 2 totals'!T131</f>
        <v>0</v>
      </c>
      <c r="O367" s="26">
        <f>SUM(G367:N367)</f>
        <v>3379466.41</v>
      </c>
      <c r="P367" s="26">
        <f>+F367-O367</f>
        <v>19137340.77</v>
      </c>
      <c r="Q367" s="33">
        <f>IF(ISNA(VLOOKUP($A367,'M1NM ELEM SEC CC20'!$A$2:$E$155,5,FALSE)),0,VLOOKUP($A367,'M1NM ELEM SEC CC20'!$A$2:$E$155,5,FALSE))</f>
        <v>2453</v>
      </c>
      <c r="R367" s="26">
        <f>SUM(P367/Q367)</f>
        <v>7801.6065103954343</v>
      </c>
      <c r="S367" s="17">
        <f>IF(ISNA(VLOOKUP($A367,'Elem Second Child Count 20'!$A$2:$E$156,5,FALSE)),0,VLOOKUP($A367,'Elem Second Child Count 20'!$A$2:$E$156,5,FALSE))</f>
        <v>366</v>
      </c>
      <c r="T367" s="17"/>
      <c r="U367" s="26">
        <f>SUM(R367*S367)</f>
        <v>2855387.9828047291</v>
      </c>
      <c r="V367" s="26">
        <f>SUM(M367+N367+P367)</f>
        <v>19137340.77</v>
      </c>
      <c r="W367" s="17"/>
    </row>
    <row r="368" spans="1:23" x14ac:dyDescent="0.25">
      <c r="A368" s="23" t="s">
        <v>164</v>
      </c>
      <c r="B368" s="24"/>
      <c r="C368" s="25"/>
      <c r="D368" s="25"/>
      <c r="E368" s="25"/>
      <c r="F368" s="25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33">
        <f>IF(ISNA(VLOOKUP($A367,'M1NM ELEM SEC CC20'!$A$2:$E$155,3,FALSE)),0,VLOOKUP($A367,'M1NM ELEM SEC CC20'!$A$2:$E$155,3,FALSE))</f>
        <v>1332</v>
      </c>
      <c r="R368" s="17"/>
      <c r="S368" s="17">
        <f>IF(ISNA(VLOOKUP($A367,'Elem Second Child Count 20'!$A$2:$E$156,3,FALSE)),0,VLOOKUP($A367,'Elem Second Child Count 20'!$A$2:$E$156,3,FALSE))</f>
        <v>174</v>
      </c>
      <c r="T368" s="27">
        <f>SUM(S368/S367)</f>
        <v>0.47540983606557374</v>
      </c>
      <c r="U368" s="26">
        <f>SUM(S368*R367)</f>
        <v>1357479.5328088056</v>
      </c>
      <c r="V368" s="26">
        <f>SUM(T368*V367)</f>
        <v>9098080.0381967202</v>
      </c>
      <c r="W368" s="17" t="str">
        <f>IF(V368&gt;U368,"MET","NOT MET")</f>
        <v>MET</v>
      </c>
    </row>
    <row r="369" spans="1:23" x14ac:dyDescent="0.25">
      <c r="A369" s="23" t="s">
        <v>165</v>
      </c>
      <c r="B369" s="24"/>
      <c r="C369" s="25"/>
      <c r="D369" s="25"/>
      <c r="E369" s="25"/>
      <c r="F369" s="25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33">
        <f>IF(ISNA(VLOOKUP($A367,'M1NM ELEM SEC CC20'!$A$2:$E$155,4,FALSE)),0,VLOOKUP($A367,'M1NM ELEM SEC CC20'!$A$2:$E$155,4,FALSE))</f>
        <v>1121</v>
      </c>
      <c r="R369" s="17"/>
      <c r="S369" s="17">
        <f>IF(ISNA(VLOOKUP($A367,'Elem Second Child Count 20'!$A$2:$E$156,4,FALSE)),0,VLOOKUP($A367,'Elem Second Child Count 20'!$A$2:$E$156,4,FALSE))</f>
        <v>192</v>
      </c>
      <c r="T369" s="27">
        <f>SUM(S369/S367)</f>
        <v>0.52459016393442626</v>
      </c>
      <c r="U369" s="26">
        <f>SUM(R367*S369)</f>
        <v>1497908.4499959233</v>
      </c>
      <c r="V369" s="26">
        <f>SUM(T369*V367)</f>
        <v>10039260.731803279</v>
      </c>
      <c r="W369" s="17" t="str">
        <f>IF(V369&gt;U369,"MET", "NOT MET")</f>
        <v>MET</v>
      </c>
    </row>
    <row r="370" spans="1:23" x14ac:dyDescent="0.25">
      <c r="A370" s="23">
        <v>6600</v>
      </c>
      <c r="B370" s="24" t="s">
        <v>121</v>
      </c>
      <c r="C370" s="28">
        <f>IF(ISNA(VLOOKUP($A370,'Part 1'!$A$7:$B$153,2,FALSE)),0,VLOOKUP($A370,'Part 1'!$A$7:$B$153,2,FALSE))</f>
        <v>23229251.989999998</v>
      </c>
      <c r="D370" s="28">
        <f>IF(ISNA(VLOOKUP($A370,'Part 1'!$D$7:$E$153,2,FALSE)),0,VLOOKUP($A370,'Part 1'!$D$7:$E$153,2,FALSE))</f>
        <v>975645.52</v>
      </c>
      <c r="E370" s="28">
        <f>IF(ISNA(VLOOKUP($A370,'Part 1'!$G$7:$H$150,2,FALSE)),0,VLOOKUP($A370,'Part 1'!$G$7:$H$150,2,FALSE))</f>
        <v>0</v>
      </c>
      <c r="F370" s="25">
        <f>+C370-D370-E370</f>
        <v>22253606.469999999</v>
      </c>
      <c r="G370" s="26">
        <f>+'part 2 totals'!C132-'part 2 totals'!D132</f>
        <v>1865423.22</v>
      </c>
      <c r="H370" s="26">
        <f>+'part 2 totals'!E132-'part 2 totals'!F132</f>
        <v>769794.03999999992</v>
      </c>
      <c r="I370" s="26">
        <f>+'part 2 totals'!G132-'part 2 totals'!H132</f>
        <v>0</v>
      </c>
      <c r="J370" s="26">
        <f>+'part 2 totals'!I132-'part 2 totals'!J132</f>
        <v>616370.05000000005</v>
      </c>
      <c r="K370" s="26">
        <f>+'part 2 totals'!K132-'part 2 totals'!L132</f>
        <v>37916.03</v>
      </c>
      <c r="L370" s="26">
        <f>+'part 2 totals'!M132-'part 2 totals'!N132</f>
        <v>0</v>
      </c>
      <c r="M370" s="26">
        <f>+'part 2 totals'!O132-'part 2 totals'!P132</f>
        <v>0</v>
      </c>
      <c r="N370" s="26">
        <f>+'part 2 totals'!Q132-'part 2 totals'!R132+'part 2 totals'!S132-'part 2 totals'!T132</f>
        <v>0</v>
      </c>
      <c r="O370" s="26">
        <f>SUM(G370:N370)</f>
        <v>3289503.3399999994</v>
      </c>
      <c r="P370" s="26">
        <f>+F370-O370</f>
        <v>18964103.129999999</v>
      </c>
      <c r="Q370" s="33">
        <f>IF(ISNA(VLOOKUP($A370,'M1NM ELEM SEC CC20'!$A$2:$E$155,5,FALSE)),0,VLOOKUP($A370,'M1NM ELEM SEC CC20'!$A$2:$E$155,5,FALSE))</f>
        <v>2334</v>
      </c>
      <c r="R370" s="26">
        <f>SUM(P370/Q370)</f>
        <v>8125.1512982005133</v>
      </c>
      <c r="S370" s="17">
        <f>IF(ISNA(VLOOKUP($A370,'Elem Second Child Count 20'!$A$2:$E$156,5,FALSE)),0,VLOOKUP($A370,'Elem Second Child Count 20'!$A$2:$E$156,5,FALSE))</f>
        <v>327</v>
      </c>
      <c r="T370" s="17"/>
      <c r="U370" s="26">
        <f>SUM(R370*S370)</f>
        <v>2656924.474511568</v>
      </c>
      <c r="V370" s="26">
        <f>SUM(M370+N370+P370)</f>
        <v>18964103.129999999</v>
      </c>
      <c r="W370" s="17"/>
    </row>
    <row r="371" spans="1:23" x14ac:dyDescent="0.25">
      <c r="A371" s="23" t="s">
        <v>164</v>
      </c>
      <c r="B371" s="24"/>
      <c r="C371" s="25"/>
      <c r="D371" s="25"/>
      <c r="E371" s="25"/>
      <c r="F371" s="25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33">
        <f>IF(ISNA(VLOOKUP($A370,'M1NM ELEM SEC CC20'!$A$2:$E$155,3,FALSE)),0,VLOOKUP($A370,'M1NM ELEM SEC CC20'!$A$2:$E$155,3,FALSE))</f>
        <v>1254</v>
      </c>
      <c r="R371" s="17"/>
      <c r="S371" s="17">
        <f>IF(ISNA(VLOOKUP($A370,'Elem Second Child Count 20'!$A$2:$E$156,3,FALSE)),0,VLOOKUP($A370,'Elem Second Child Count 20'!$A$2:$E$156,3,FALSE))</f>
        <v>180</v>
      </c>
      <c r="T371" s="27">
        <f>SUM(S371/S370)</f>
        <v>0.55045871559633031</v>
      </c>
      <c r="U371" s="26">
        <f>SUM(S371*R370)</f>
        <v>1462527.2336760925</v>
      </c>
      <c r="V371" s="26">
        <f>SUM(T371*V370)</f>
        <v>10438955.851376146</v>
      </c>
      <c r="W371" s="17" t="str">
        <f>IF(V371&gt;U371,"MET","NOT MET")</f>
        <v>MET</v>
      </c>
    </row>
    <row r="372" spans="1:23" x14ac:dyDescent="0.25">
      <c r="A372" s="23" t="s">
        <v>165</v>
      </c>
      <c r="B372" s="24"/>
      <c r="C372" s="25"/>
      <c r="D372" s="25"/>
      <c r="E372" s="25"/>
      <c r="F372" s="25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33">
        <f>IF(ISNA(VLOOKUP($A370,'M1NM ELEM SEC CC20'!$A$2:$E$155,4,FALSE)),0,VLOOKUP($A370,'M1NM ELEM SEC CC20'!$A$2:$E$155,4,FALSE))</f>
        <v>1080</v>
      </c>
      <c r="R372" s="17"/>
      <c r="S372" s="17">
        <f>IF(ISNA(VLOOKUP($A370,'Elem Second Child Count 20'!$A$2:$E$156,4,FALSE)),0,VLOOKUP($A370,'Elem Second Child Count 20'!$A$2:$E$156,4,FALSE))</f>
        <v>147</v>
      </c>
      <c r="T372" s="27">
        <f>SUM(S372/S370)</f>
        <v>0.44954128440366975</v>
      </c>
      <c r="U372" s="26">
        <f>SUM(R370*S372)</f>
        <v>1194397.2408354755</v>
      </c>
      <c r="V372" s="26">
        <f>SUM(T372*V370)</f>
        <v>8525147.2786238529</v>
      </c>
      <c r="W372" s="17" t="str">
        <f>IF(V372&gt;U372,"MET", "NOT MET")</f>
        <v>MET</v>
      </c>
    </row>
    <row r="373" spans="1:23" x14ac:dyDescent="0.25">
      <c r="A373" s="23">
        <v>6711</v>
      </c>
      <c r="B373" s="24" t="s">
        <v>169</v>
      </c>
      <c r="C373" s="28">
        <f>IF(ISNA(VLOOKUP($A373,'Part 1'!$A$7:$B$153,2,FALSE)),0,VLOOKUP($A373,'Part 1'!$A$7:$B$153,2,FALSE))</f>
        <v>37874892.539999999</v>
      </c>
      <c r="D373" s="28">
        <f>IF(ISNA(VLOOKUP($A373,'Part 1'!$D$7:$E$153,2,FALSE)),0,VLOOKUP($A373,'Part 1'!$D$7:$E$153,2,FALSE))</f>
        <v>1039921.44</v>
      </c>
      <c r="E373" s="28">
        <f>IF(ISNA(VLOOKUP($A373,'Part 1'!$G$7:$H$150,2,FALSE)),0,VLOOKUP($A373,'Part 1'!$G$7:$H$150,2,FALSE))</f>
        <v>0</v>
      </c>
      <c r="F373" s="25">
        <f>+C373-D373-E373</f>
        <v>36834971.100000001</v>
      </c>
      <c r="G373" s="26">
        <f>+'part 2 totals'!C133-'part 2 totals'!D133</f>
        <v>2306792.58</v>
      </c>
      <c r="H373" s="26">
        <f>+'part 2 totals'!E133-'part 2 totals'!F133</f>
        <v>2153018.71</v>
      </c>
      <c r="I373" s="26">
        <f>+'part 2 totals'!G133-'part 2 totals'!H133</f>
        <v>0</v>
      </c>
      <c r="J373" s="26">
        <f>+'part 2 totals'!I133-'part 2 totals'!J133</f>
        <v>1039865.67</v>
      </c>
      <c r="K373" s="26">
        <f>+'part 2 totals'!K133-'part 2 totals'!L133</f>
        <v>22743.68</v>
      </c>
      <c r="L373" s="26">
        <f>+'part 2 totals'!M133-'part 2 totals'!N133</f>
        <v>990000</v>
      </c>
      <c r="M373" s="26">
        <f>+'part 2 totals'!O133-'part 2 totals'!P133</f>
        <v>0</v>
      </c>
      <c r="N373" s="26">
        <f>+'part 2 totals'!Q133-'part 2 totals'!R133+'part 2 totals'!S133-'part 2 totals'!T133</f>
        <v>0</v>
      </c>
      <c r="O373" s="26">
        <f>SUM(G373:N373)</f>
        <v>6512420.6399999997</v>
      </c>
      <c r="P373" s="26">
        <f>+F373-O373</f>
        <v>30322550.460000001</v>
      </c>
      <c r="Q373" s="33">
        <f>IF(ISNA(VLOOKUP($A373,'M1NM ELEM SEC CC20'!$A$2:$E$155,5,FALSE)),0,VLOOKUP($A373,'M1NM ELEM SEC CC20'!$A$2:$E$155,5,FALSE))</f>
        <v>3086</v>
      </c>
      <c r="R373" s="26">
        <f>SUM(P373/Q373)</f>
        <v>9825.8426636422555</v>
      </c>
      <c r="S373" s="17">
        <f>IF(ISNA(VLOOKUP($A373,'Elem Second Child Count 20'!$A$2:$E$156,5,FALSE)),0,VLOOKUP($A373,'Elem Second Child Count 20'!$A$2:$E$156,5,FALSE))</f>
        <v>420</v>
      </c>
      <c r="T373" s="17"/>
      <c r="U373" s="26">
        <f>SUM(R373*S373)</f>
        <v>4126853.9187297472</v>
      </c>
      <c r="V373" s="26">
        <f>SUM(M373+N373+P373)</f>
        <v>30322550.460000001</v>
      </c>
      <c r="W373" s="17"/>
    </row>
    <row r="374" spans="1:23" x14ac:dyDescent="0.25">
      <c r="A374" s="23" t="s">
        <v>164</v>
      </c>
      <c r="B374" s="24"/>
      <c r="C374" s="25"/>
      <c r="D374" s="25"/>
      <c r="E374" s="25"/>
      <c r="F374" s="25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33">
        <f>IF(ISNA(VLOOKUP($A373,'M1NM ELEM SEC CC20'!$A$2:$E$155,3,FALSE)),0,VLOOKUP($A373,'M1NM ELEM SEC CC20'!$A$2:$E$155,3,FALSE))</f>
        <v>1584</v>
      </c>
      <c r="R374" s="17"/>
      <c r="S374" s="17">
        <f>IF(ISNA(VLOOKUP($A373,'Elem Second Child Count 20'!$A$2:$E$156,3,FALSE)),0,VLOOKUP($A373,'Elem Second Child Count 20'!$A$2:$E$156,3,FALSE))</f>
        <v>275</v>
      </c>
      <c r="T374" s="27">
        <f>SUM(S374/S373)</f>
        <v>0.65476190476190477</v>
      </c>
      <c r="U374" s="26">
        <f>SUM(S374*R373)</f>
        <v>2702106.7325016204</v>
      </c>
      <c r="V374" s="26">
        <f>SUM(T374*V373)</f>
        <v>19854050.896428574</v>
      </c>
      <c r="W374" s="17" t="str">
        <f>IF(V374&gt;U374,"MET","NOT MET")</f>
        <v>MET</v>
      </c>
    </row>
    <row r="375" spans="1:23" x14ac:dyDescent="0.25">
      <c r="A375" s="23" t="s">
        <v>165</v>
      </c>
      <c r="B375" s="24"/>
      <c r="C375" s="25"/>
      <c r="D375" s="25"/>
      <c r="E375" s="25"/>
      <c r="F375" s="25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33">
        <f>IF(ISNA(VLOOKUP($A373,'M1NM ELEM SEC CC20'!$A$2:$E$155,4,FALSE)),0,VLOOKUP($A373,'M1NM ELEM SEC CC20'!$A$2:$E$155,4,FALSE))</f>
        <v>1502</v>
      </c>
      <c r="R375" s="17"/>
      <c r="S375" s="17">
        <f>IF(ISNA(VLOOKUP($A373,'Elem Second Child Count 20'!$A$2:$E$156,4,FALSE)),0,VLOOKUP($A373,'Elem Second Child Count 20'!$A$2:$E$156,4,FALSE))</f>
        <v>145</v>
      </c>
      <c r="T375" s="27">
        <f>SUM(S375/S373)</f>
        <v>0.34523809523809523</v>
      </c>
      <c r="U375" s="26">
        <f>SUM(R373*S375)</f>
        <v>1424747.186228127</v>
      </c>
      <c r="V375" s="26">
        <f>SUM(T375*V373)</f>
        <v>10468499.563571429</v>
      </c>
      <c r="W375" s="17" t="str">
        <f>IF(V375&gt;U375,"MET", "NOT MET")</f>
        <v>MET</v>
      </c>
    </row>
    <row r="376" spans="1:23" x14ac:dyDescent="0.25">
      <c r="A376" s="23">
        <v>6811</v>
      </c>
      <c r="B376" s="24" t="s">
        <v>123</v>
      </c>
      <c r="C376" s="28">
        <f>IF(ISNA(VLOOKUP($A376,'Part 1'!$A$7:$B$153,2,FALSE)),0,VLOOKUP($A376,'Part 1'!$A$7:$B$153,2,FALSE))</f>
        <v>11523858.92</v>
      </c>
      <c r="D376" s="28">
        <f>IF(ISNA(VLOOKUP($A376,'Part 1'!$D$7:$E$153,2,FALSE)),0,VLOOKUP($A376,'Part 1'!$D$7:$E$153,2,FALSE))</f>
        <v>504885.14</v>
      </c>
      <c r="E376" s="28">
        <f>IF(ISNA(VLOOKUP($A376,'Part 1'!$G$7:$H$150,2,FALSE)),0,VLOOKUP($A376,'Part 1'!$G$7:$H$150,2,FALSE))</f>
        <v>0</v>
      </c>
      <c r="F376" s="25">
        <f>+C376-D376-E376</f>
        <v>11018973.779999999</v>
      </c>
      <c r="G376" s="26">
        <f>+'part 2 totals'!C134-'part 2 totals'!D134</f>
        <v>850941</v>
      </c>
      <c r="H376" s="26">
        <f>+'part 2 totals'!E134-'part 2 totals'!F134</f>
        <v>660229.25</v>
      </c>
      <c r="I376" s="26">
        <f>+'part 2 totals'!G134-'part 2 totals'!H134</f>
        <v>0</v>
      </c>
      <c r="J376" s="26">
        <f>+'part 2 totals'!I134-'part 2 totals'!J134</f>
        <v>299516.81</v>
      </c>
      <c r="K376" s="26">
        <f>+'part 2 totals'!K134-'part 2 totals'!L134</f>
        <v>7499.05</v>
      </c>
      <c r="L376" s="26">
        <f>+'part 2 totals'!M134-'part 2 totals'!N134</f>
        <v>0</v>
      </c>
      <c r="M376" s="26">
        <f>+'part 2 totals'!O134-'part 2 totals'!P134</f>
        <v>0</v>
      </c>
      <c r="N376" s="26">
        <f>+'part 2 totals'!Q134-'part 2 totals'!R134+'part 2 totals'!S134-'part 2 totals'!T134</f>
        <v>0</v>
      </c>
      <c r="O376" s="26">
        <f>SUM(G376:N376)</f>
        <v>1818186.11</v>
      </c>
      <c r="P376" s="26">
        <f>+F376-O376</f>
        <v>9200787.6699999999</v>
      </c>
      <c r="Q376" s="33">
        <f>IF(ISNA(VLOOKUP($A376,'M1NM ELEM SEC CC20'!$A$2:$E$155,5,FALSE)),0,VLOOKUP($A376,'M1NM ELEM SEC CC20'!$A$2:$E$155,5,FALSE))</f>
        <v>937</v>
      </c>
      <c r="R376" s="26">
        <f>SUM(P376/Q376)</f>
        <v>9819.4105336179291</v>
      </c>
      <c r="S376" s="17">
        <f>IF(ISNA(VLOOKUP($A376,'Elem Second Child Count 20'!$A$2:$E$156,5,FALSE)),0,VLOOKUP($A376,'Elem Second Child Count 20'!$A$2:$E$156,5,FALSE))</f>
        <v>118</v>
      </c>
      <c r="T376" s="17"/>
      <c r="U376" s="26">
        <f>SUM(R376*S376)</f>
        <v>1158690.4429669157</v>
      </c>
      <c r="V376" s="26">
        <f>SUM(M376+N376+P376)</f>
        <v>9200787.6699999999</v>
      </c>
      <c r="W376" s="17"/>
    </row>
    <row r="377" spans="1:23" x14ac:dyDescent="0.25">
      <c r="A377" s="23" t="s">
        <v>164</v>
      </c>
      <c r="B377" s="24"/>
      <c r="C377" s="25"/>
      <c r="D377" s="25"/>
      <c r="E377" s="25"/>
      <c r="F377" s="25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33">
        <f>IF(ISNA(VLOOKUP($A376,'M1NM ELEM SEC CC20'!$A$2:$E$155,3,FALSE)),0,VLOOKUP($A376,'M1NM ELEM SEC CC20'!$A$2:$E$155,3,FALSE))</f>
        <v>521</v>
      </c>
      <c r="R377" s="17"/>
      <c r="S377" s="17">
        <f>IF(ISNA(VLOOKUP($A376,'Elem Second Child Count 20'!$A$2:$E$156,3,FALSE)),0,VLOOKUP($A376,'Elem Second Child Count 20'!$A$2:$E$156,3,FALSE))</f>
        <v>64</v>
      </c>
      <c r="T377" s="27">
        <f>SUM(S377/S376)</f>
        <v>0.5423728813559322</v>
      </c>
      <c r="U377" s="26">
        <f>SUM(S377*R376)</f>
        <v>628442.27415154746</v>
      </c>
      <c r="V377" s="26">
        <f>SUM(T377*V376)</f>
        <v>4990257.7193220342</v>
      </c>
      <c r="W377" s="17" t="str">
        <f>IF(V377&gt;U377,"MET","NOT MET")</f>
        <v>MET</v>
      </c>
    </row>
    <row r="378" spans="1:23" x14ac:dyDescent="0.25">
      <c r="A378" s="23" t="s">
        <v>165</v>
      </c>
      <c r="B378" s="24"/>
      <c r="C378" s="25"/>
      <c r="D378" s="25"/>
      <c r="E378" s="25"/>
      <c r="F378" s="25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33">
        <f>IF(ISNA(VLOOKUP($A376,'M1NM ELEM SEC CC20'!$A$2:$E$155,4,FALSE)),0,VLOOKUP($A376,'M1NM ELEM SEC CC20'!$A$2:$E$155,4,FALSE))</f>
        <v>416</v>
      </c>
      <c r="R378" s="17"/>
      <c r="S378" s="17">
        <f>IF(ISNA(VLOOKUP($A376,'Elem Second Child Count 20'!$A$2:$E$156,4,FALSE)),0,VLOOKUP($A376,'Elem Second Child Count 20'!$A$2:$E$156,4,FALSE))</f>
        <v>54</v>
      </c>
      <c r="T378" s="27">
        <f>SUM(S378/S376)</f>
        <v>0.4576271186440678</v>
      </c>
      <c r="U378" s="26">
        <f>SUM(R376*S378)</f>
        <v>530248.1688153682</v>
      </c>
      <c r="V378" s="26">
        <f>SUM(T378*V376)</f>
        <v>4210529.9506779658</v>
      </c>
      <c r="W378" s="17" t="str">
        <f>IF(V378&gt;U378,"MET", "NOT MET")</f>
        <v>MET</v>
      </c>
    </row>
    <row r="379" spans="1:23" x14ac:dyDescent="0.25">
      <c r="A379" s="23">
        <v>6812</v>
      </c>
      <c r="B379" s="24" t="s">
        <v>124</v>
      </c>
      <c r="C379" s="28">
        <f>IF(ISNA(VLOOKUP($A379,'Part 1'!$A$7:$B$153,2,FALSE)),0,VLOOKUP($A379,'Part 1'!$A$7:$B$153,2,FALSE))</f>
        <v>8797922.0299999993</v>
      </c>
      <c r="D379" s="28">
        <f>IF(ISNA(VLOOKUP($A379,'Part 1'!$D$7:$E$153,2,FALSE)),0,VLOOKUP($A379,'Part 1'!$D$7:$E$153,2,FALSE))</f>
        <v>121809.4</v>
      </c>
      <c r="E379" s="28">
        <f>IF(ISNA(VLOOKUP($A379,'Part 1'!$G$7:$H$150,2,FALSE)),0,VLOOKUP($A379,'Part 1'!$G$7:$H$150,2,FALSE))</f>
        <v>0</v>
      </c>
      <c r="F379" s="25">
        <f>+C379-D379-E379</f>
        <v>8676112.629999999</v>
      </c>
      <c r="G379" s="26">
        <f>+'part 2 totals'!C135-'part 2 totals'!D135</f>
        <v>645304.27</v>
      </c>
      <c r="H379" s="26">
        <f>+'part 2 totals'!E135-'part 2 totals'!F135</f>
        <v>458310.53</v>
      </c>
      <c r="I379" s="26">
        <f>+'part 2 totals'!G135-'part 2 totals'!H135</f>
        <v>0</v>
      </c>
      <c r="J379" s="26">
        <f>+'part 2 totals'!I135-'part 2 totals'!J135</f>
        <v>207967.62000000002</v>
      </c>
      <c r="K379" s="26">
        <f>+'part 2 totals'!K135-'part 2 totals'!L135</f>
        <v>3524.3799999999997</v>
      </c>
      <c r="L379" s="26">
        <f>+'part 2 totals'!M135-'part 2 totals'!N135</f>
        <v>0</v>
      </c>
      <c r="M379" s="26">
        <f>+'part 2 totals'!O135-'part 2 totals'!P135</f>
        <v>0</v>
      </c>
      <c r="N379" s="26">
        <f>+'part 2 totals'!Q135-'part 2 totals'!R135+'part 2 totals'!S135-'part 2 totals'!T135</f>
        <v>0</v>
      </c>
      <c r="O379" s="26">
        <f>SUM(G379:N379)</f>
        <v>1315106.8</v>
      </c>
      <c r="P379" s="26">
        <f>+F379-O379</f>
        <v>7361005.8299999991</v>
      </c>
      <c r="Q379" s="33">
        <f>IF(ISNA(VLOOKUP($A379,'M1NM ELEM SEC CC20'!$A$2:$E$155,5,FALSE)),0,VLOOKUP($A379,'M1NM ELEM SEC CC20'!$A$2:$E$155,5,FALSE))</f>
        <v>606</v>
      </c>
      <c r="R379" s="26">
        <f>SUM(P379/Q379)</f>
        <v>12146.874306930691</v>
      </c>
      <c r="S379" s="17">
        <f>IF(ISNA(VLOOKUP($A379,'Elem Second Child Count 20'!$A$2:$E$156,5,FALSE)),0,VLOOKUP($A379,'Elem Second Child Count 20'!$A$2:$E$156,5,FALSE))</f>
        <v>105</v>
      </c>
      <c r="T379" s="17"/>
      <c r="U379" s="26">
        <f>SUM(R379*S379)</f>
        <v>1275421.8022277225</v>
      </c>
      <c r="V379" s="26">
        <f>SUM(M379+N379+P379)</f>
        <v>7361005.8299999991</v>
      </c>
      <c r="W379" s="17"/>
    </row>
    <row r="380" spans="1:23" x14ac:dyDescent="0.25">
      <c r="A380" s="23" t="s">
        <v>164</v>
      </c>
      <c r="B380" s="24"/>
      <c r="C380" s="25"/>
      <c r="D380" s="25"/>
      <c r="E380" s="25"/>
      <c r="F380" s="25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33">
        <f>IF(ISNA(VLOOKUP($A379,'M1NM ELEM SEC CC20'!$A$2:$E$155,3,FALSE)),0,VLOOKUP($A379,'M1NM ELEM SEC CC20'!$A$2:$E$155,3,FALSE))</f>
        <v>323</v>
      </c>
      <c r="R380" s="17"/>
      <c r="S380" s="17">
        <f>IF(ISNA(VLOOKUP($A379,'Elem Second Child Count 20'!$A$2:$E$156,3,FALSE)),0,VLOOKUP($A379,'Elem Second Child Count 20'!$A$2:$E$156,3,FALSE))</f>
        <v>56</v>
      </c>
      <c r="T380" s="27">
        <f>SUM(S380/S379)</f>
        <v>0.53333333333333333</v>
      </c>
      <c r="U380" s="26">
        <f>SUM(S380*R379)</f>
        <v>680224.96118811867</v>
      </c>
      <c r="V380" s="26">
        <f>SUM(T380*V379)</f>
        <v>3925869.7759999996</v>
      </c>
      <c r="W380" s="17" t="str">
        <f>IF(V380&gt;U380,"MET","NOT MET")</f>
        <v>MET</v>
      </c>
    </row>
    <row r="381" spans="1:23" x14ac:dyDescent="0.25">
      <c r="A381" s="23" t="s">
        <v>165</v>
      </c>
      <c r="B381" s="24"/>
      <c r="C381" s="25"/>
      <c r="D381" s="25"/>
      <c r="E381" s="25"/>
      <c r="F381" s="25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33">
        <f>IF(ISNA(VLOOKUP($A379,'M1NM ELEM SEC CC20'!$A$2:$E$155,4,FALSE)),0,VLOOKUP($A379,'M1NM ELEM SEC CC20'!$A$2:$E$155,4,FALSE))</f>
        <v>283</v>
      </c>
      <c r="R381" s="17"/>
      <c r="S381" s="17">
        <f>IF(ISNA(VLOOKUP($A379,'Elem Second Child Count 20'!$A$2:$E$156,4,FALSE)),0,VLOOKUP($A379,'Elem Second Child Count 20'!$A$2:$E$156,4,FALSE))</f>
        <v>49</v>
      </c>
      <c r="T381" s="27">
        <f>SUM(S381/S379)</f>
        <v>0.46666666666666667</v>
      </c>
      <c r="U381" s="26">
        <f>SUM(R379*S381)</f>
        <v>595196.84103960381</v>
      </c>
      <c r="V381" s="26">
        <f>SUM(T381*V379)</f>
        <v>3435136.0539999995</v>
      </c>
      <c r="W381" s="17" t="str">
        <f>IF(V381&gt;U381,"MET", "NOT MET")</f>
        <v>MET</v>
      </c>
    </row>
    <row r="382" spans="1:23" x14ac:dyDescent="0.25">
      <c r="A382" s="23">
        <v>6900</v>
      </c>
      <c r="B382" s="24" t="s">
        <v>125</v>
      </c>
      <c r="C382" s="28">
        <f>IF(ISNA(VLOOKUP($A382,'Part 1'!$A$7:$B$153,2,FALSE)),0,VLOOKUP($A382,'Part 1'!$A$7:$B$153,2,FALSE))</f>
        <v>20645671.760000002</v>
      </c>
      <c r="D382" s="28">
        <f>IF(ISNA(VLOOKUP($A382,'Part 1'!$D$7:$E$153,2,FALSE)),0,VLOOKUP($A382,'Part 1'!$D$7:$E$153,2,FALSE))</f>
        <v>238472.28</v>
      </c>
      <c r="E382" s="28">
        <f>IF(ISNA(VLOOKUP($A382,'Part 1'!$G$7:$H$150,2,FALSE)),0,VLOOKUP($A382,'Part 1'!$G$7:$H$150,2,FALSE))</f>
        <v>0</v>
      </c>
      <c r="F382" s="25">
        <f>+C382-D382-E382</f>
        <v>20407199.48</v>
      </c>
      <c r="G382" s="26">
        <f>+'part 2 totals'!C136-'part 2 totals'!D136</f>
        <v>1484945.57</v>
      </c>
      <c r="H382" s="26">
        <f>+'part 2 totals'!E136-'part 2 totals'!F136</f>
        <v>538359.07999999996</v>
      </c>
      <c r="I382" s="26">
        <f>+'part 2 totals'!G136-'part 2 totals'!H136</f>
        <v>0</v>
      </c>
      <c r="J382" s="26">
        <f>+'part 2 totals'!I136-'part 2 totals'!J136</f>
        <v>461629.59</v>
      </c>
      <c r="K382" s="26">
        <f>+'part 2 totals'!K136-'part 2 totals'!L136</f>
        <v>25350.99</v>
      </c>
      <c r="L382" s="26">
        <f>+'part 2 totals'!M136-'part 2 totals'!N136</f>
        <v>20800</v>
      </c>
      <c r="M382" s="26">
        <f>+'part 2 totals'!O136-'part 2 totals'!P136</f>
        <v>0</v>
      </c>
      <c r="N382" s="26">
        <f>+'part 2 totals'!Q136-'part 2 totals'!R136+'part 2 totals'!S136-'part 2 totals'!T136</f>
        <v>1905</v>
      </c>
      <c r="O382" s="26">
        <f>SUM(G382:N382)</f>
        <v>2532990.23</v>
      </c>
      <c r="P382" s="26">
        <f>+F382-O382</f>
        <v>17874209.25</v>
      </c>
      <c r="Q382" s="33">
        <f>IF(ISNA(VLOOKUP($A382,'M1NM ELEM SEC CC20'!$A$2:$E$155,5,FALSE)),0,VLOOKUP($A382,'M1NM ELEM SEC CC20'!$A$2:$E$155,5,FALSE))</f>
        <v>2097</v>
      </c>
      <c r="R382" s="26">
        <f>SUM(P382/Q382)</f>
        <v>8523.7049356223179</v>
      </c>
      <c r="S382" s="17">
        <f>IF(ISNA(VLOOKUP($A382,'Elem Second Child Count 20'!$A$2:$E$156,5,FALSE)),0,VLOOKUP($A382,'Elem Second Child Count 20'!$A$2:$E$156,5,FALSE))</f>
        <v>325</v>
      </c>
      <c r="T382" s="17"/>
      <c r="U382" s="26">
        <f>SUM(R382*S382)</f>
        <v>2770204.1040772535</v>
      </c>
      <c r="V382" s="26">
        <f>SUM(M382+N382+P382)</f>
        <v>17876114.25</v>
      </c>
      <c r="W382" s="17"/>
    </row>
    <row r="383" spans="1:23" x14ac:dyDescent="0.25">
      <c r="A383" s="23" t="s">
        <v>164</v>
      </c>
      <c r="B383" s="24"/>
      <c r="C383" s="25"/>
      <c r="D383" s="25"/>
      <c r="E383" s="25"/>
      <c r="F383" s="25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33">
        <f>IF(ISNA(VLOOKUP($A382,'M1NM ELEM SEC CC20'!$A$2:$E$155,3,FALSE)),0,VLOOKUP($A382,'M1NM ELEM SEC CC20'!$A$2:$E$155,3,FALSE))</f>
        <v>1100</v>
      </c>
      <c r="R383" s="17"/>
      <c r="S383" s="17">
        <f>IF(ISNA(VLOOKUP($A382,'Elem Second Child Count 20'!$A$2:$E$156,3,FALSE)),0,VLOOKUP($A382,'Elem Second Child Count 20'!$A$2:$E$156,3,FALSE))</f>
        <v>208</v>
      </c>
      <c r="T383" s="27">
        <f>SUM(S383/S382)</f>
        <v>0.64</v>
      </c>
      <c r="U383" s="26">
        <f>SUM(S383*R382)</f>
        <v>1772930.6266094421</v>
      </c>
      <c r="V383" s="26">
        <f>SUM(T383*V382)</f>
        <v>11440713.120000001</v>
      </c>
      <c r="W383" s="17" t="str">
        <f>IF(V383&gt;U383,"MET","NOT MET")</f>
        <v>MET</v>
      </c>
    </row>
    <row r="384" spans="1:23" x14ac:dyDescent="0.25">
      <c r="A384" s="23" t="s">
        <v>165</v>
      </c>
      <c r="B384" s="24"/>
      <c r="C384" s="25"/>
      <c r="D384" s="25"/>
      <c r="E384" s="25"/>
      <c r="F384" s="25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33">
        <f>IF(ISNA(VLOOKUP($A382,'M1NM ELEM SEC CC20'!$A$2:$E$155,4,FALSE)),0,VLOOKUP($A382,'M1NM ELEM SEC CC20'!$A$2:$E$155,4,FALSE))</f>
        <v>997</v>
      </c>
      <c r="R384" s="17"/>
      <c r="S384" s="17">
        <f>IF(ISNA(VLOOKUP($A382,'Elem Second Child Count 20'!$A$2:$E$156,4,FALSE)),0,VLOOKUP($A382,'Elem Second Child Count 20'!$A$2:$E$156,4,FALSE))</f>
        <v>117</v>
      </c>
      <c r="T384" s="27">
        <f>SUM(S384/S382)</f>
        <v>0.36</v>
      </c>
      <c r="U384" s="26">
        <f>SUM(R382*S384)</f>
        <v>997273.4774678112</v>
      </c>
      <c r="V384" s="26">
        <f>SUM(T384*V382)</f>
        <v>6435401.1299999999</v>
      </c>
      <c r="W384" s="17" t="str">
        <f>IF(V384&gt;U384,"MET", "NOT MET")</f>
        <v>MET</v>
      </c>
    </row>
    <row r="385" spans="1:23" x14ac:dyDescent="0.25">
      <c r="A385" s="23">
        <v>6920</v>
      </c>
      <c r="B385" s="24" t="s">
        <v>126</v>
      </c>
      <c r="C385" s="28">
        <f>IF(ISNA(VLOOKUP($A385,'Part 1'!$A$7:$B$153,2,FALSE)),0,VLOOKUP($A385,'Part 1'!$A$7:$B$153,2,FALSE))</f>
        <v>16559628.83</v>
      </c>
      <c r="D385" s="28">
        <f>IF(ISNA(VLOOKUP($A385,'Part 1'!$D$7:$E$153,2,FALSE)),0,VLOOKUP($A385,'Part 1'!$D$7:$E$153,2,FALSE))</f>
        <v>274613.77</v>
      </c>
      <c r="E385" s="28">
        <f>IF(ISNA(VLOOKUP($A385,'Part 1'!$G$7:$H$150,2,FALSE)),0,VLOOKUP($A385,'Part 1'!$G$7:$H$150,2,FALSE))</f>
        <v>0</v>
      </c>
      <c r="F385" s="25">
        <f>+C385-D385-E385</f>
        <v>16285015.060000001</v>
      </c>
      <c r="G385" s="26">
        <f>+'part 2 totals'!C137-'part 2 totals'!D137</f>
        <v>1495693.7</v>
      </c>
      <c r="H385" s="26">
        <f>+'part 2 totals'!E137-'part 2 totals'!F137</f>
        <v>345516.61000000004</v>
      </c>
      <c r="I385" s="26">
        <f>+'part 2 totals'!G137-'part 2 totals'!H137</f>
        <v>0</v>
      </c>
      <c r="J385" s="26">
        <f>+'part 2 totals'!I137-'part 2 totals'!J137</f>
        <v>491007.82</v>
      </c>
      <c r="K385" s="26">
        <f>+'part 2 totals'!K137-'part 2 totals'!L137</f>
        <v>70539.710000000006</v>
      </c>
      <c r="L385" s="26">
        <f>+'part 2 totals'!M137-'part 2 totals'!N137</f>
        <v>0</v>
      </c>
      <c r="M385" s="26">
        <f>+'part 2 totals'!O137-'part 2 totals'!P137</f>
        <v>0</v>
      </c>
      <c r="N385" s="26">
        <f>+'part 2 totals'!Q137-'part 2 totals'!R137+'part 2 totals'!S137-'part 2 totals'!T137</f>
        <v>32705.360000000001</v>
      </c>
      <c r="O385" s="26">
        <f>SUM(G385:N385)</f>
        <v>2435463.1999999997</v>
      </c>
      <c r="P385" s="26">
        <f>+F385-O385</f>
        <v>13849551.860000001</v>
      </c>
      <c r="Q385" s="33">
        <f>IF(ISNA(VLOOKUP($A385,'M1NM ELEM SEC CC20'!$A$2:$E$155,5,FALSE)),0,VLOOKUP($A385,'M1NM ELEM SEC CC20'!$A$2:$E$155,5,FALSE))</f>
        <v>1651</v>
      </c>
      <c r="R385" s="26">
        <f>SUM(P385/Q385)</f>
        <v>8388.5838037553003</v>
      </c>
      <c r="S385" s="17">
        <f>IF(ISNA(VLOOKUP($A385,'Elem Second Child Count 20'!$A$2:$E$156,5,FALSE)),0,VLOOKUP($A385,'Elem Second Child Count 20'!$A$2:$E$156,5,FALSE))</f>
        <v>322</v>
      </c>
      <c r="T385" s="17"/>
      <c r="U385" s="26">
        <f>SUM(R385*S385)</f>
        <v>2701123.9848092068</v>
      </c>
      <c r="V385" s="26">
        <f>SUM(M385+N385+P385)</f>
        <v>13882257.220000001</v>
      </c>
      <c r="W385" s="17"/>
    </row>
    <row r="386" spans="1:23" x14ac:dyDescent="0.25">
      <c r="A386" s="23" t="s">
        <v>164</v>
      </c>
      <c r="B386" s="24"/>
      <c r="C386" s="25"/>
      <c r="D386" s="25"/>
      <c r="E386" s="25"/>
      <c r="F386" s="25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33">
        <f>IF(ISNA(VLOOKUP($A385,'M1NM ELEM SEC CC20'!$A$2:$E$155,3,FALSE)),0,VLOOKUP($A385,'M1NM ELEM SEC CC20'!$A$2:$E$155,3,FALSE))</f>
        <v>900</v>
      </c>
      <c r="R386" s="17"/>
      <c r="S386" s="17">
        <f>IF(ISNA(VLOOKUP($A385,'Elem Second Child Count 20'!$A$2:$E$156,3,FALSE)),0,VLOOKUP($A385,'Elem Second Child Count 20'!$A$2:$E$156,3,FALSE))</f>
        <v>227</v>
      </c>
      <c r="T386" s="27">
        <f>SUM(S386/S385)</f>
        <v>0.70496894409937894</v>
      </c>
      <c r="U386" s="26">
        <f>SUM(S386*R385)</f>
        <v>1904208.5234524531</v>
      </c>
      <c r="V386" s="26">
        <f>SUM(T386*V385)</f>
        <v>9786560.2140993793</v>
      </c>
      <c r="W386" s="17" t="str">
        <f>IF(V386&gt;U386,"MET","NOT MET")</f>
        <v>MET</v>
      </c>
    </row>
    <row r="387" spans="1:23" x14ac:dyDescent="0.25">
      <c r="A387" s="23" t="s">
        <v>165</v>
      </c>
      <c r="B387" s="24"/>
      <c r="C387" s="25"/>
      <c r="D387" s="25"/>
      <c r="E387" s="25"/>
      <c r="F387" s="25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33">
        <f>IF(ISNA(VLOOKUP($A385,'M1NM ELEM SEC CC20'!$A$2:$E$155,4,FALSE)),0,VLOOKUP($A385,'M1NM ELEM SEC CC20'!$A$2:$E$155,4,FALSE))</f>
        <v>751</v>
      </c>
      <c r="R387" s="17"/>
      <c r="S387" s="17">
        <f>IF(ISNA(VLOOKUP($A385,'Elem Second Child Count 20'!$A$2:$E$156,4,FALSE)),0,VLOOKUP($A385,'Elem Second Child Count 20'!$A$2:$E$156,4,FALSE))</f>
        <v>95</v>
      </c>
      <c r="T387" s="27">
        <f>SUM(S387/S385)</f>
        <v>0.29503105590062112</v>
      </c>
      <c r="U387" s="26">
        <f>SUM(R385*S387)</f>
        <v>796915.46135675348</v>
      </c>
      <c r="V387" s="26">
        <f>SUM(T387*V385)</f>
        <v>4095697.0059006214</v>
      </c>
      <c r="W387" s="17" t="str">
        <f>IF(V387&gt;U387,"MET", "NOT MET")</f>
        <v>MET</v>
      </c>
    </row>
    <row r="388" spans="1:23" x14ac:dyDescent="0.25">
      <c r="A388" s="23">
        <v>7011</v>
      </c>
      <c r="B388" s="24" t="s">
        <v>127</v>
      </c>
      <c r="C388" s="28">
        <f>IF(ISNA(VLOOKUP($A388,'Part 1'!$A$7:$B$153,2,FALSE)),0,VLOOKUP($A388,'Part 1'!$A$7:$B$153,2,FALSE))</f>
        <v>11743609.34</v>
      </c>
      <c r="D388" s="28">
        <f>IF(ISNA(VLOOKUP($A388,'Part 1'!$D$7:$E$153,2,FALSE)),0,VLOOKUP($A388,'Part 1'!$D$7:$E$153,2,FALSE))</f>
        <v>631391.72</v>
      </c>
      <c r="E388" s="28">
        <f>IF(ISNA(VLOOKUP($A388,'Part 1'!$G$7:$H$150,2,FALSE)),0,VLOOKUP($A388,'Part 1'!$G$7:$H$150,2,FALSE))</f>
        <v>0</v>
      </c>
      <c r="F388" s="25">
        <f>+C388-D388-E388</f>
        <v>11112217.619999999</v>
      </c>
      <c r="G388" s="26">
        <f>+'part 2 totals'!C138-'part 2 totals'!D138</f>
        <v>886454.56</v>
      </c>
      <c r="H388" s="26">
        <f>+'part 2 totals'!E138-'part 2 totals'!F138</f>
        <v>452707.85000000003</v>
      </c>
      <c r="I388" s="26">
        <f>+'part 2 totals'!G138-'part 2 totals'!H138</f>
        <v>0</v>
      </c>
      <c r="J388" s="26">
        <f>+'part 2 totals'!I138-'part 2 totals'!J138</f>
        <v>399639.82</v>
      </c>
      <c r="K388" s="26">
        <f>+'part 2 totals'!K138-'part 2 totals'!L138</f>
        <v>16591.350000000002</v>
      </c>
      <c r="L388" s="26">
        <f>+'part 2 totals'!M138-'part 2 totals'!N138</f>
        <v>0</v>
      </c>
      <c r="M388" s="26">
        <f>+'part 2 totals'!O138-'part 2 totals'!P138</f>
        <v>0</v>
      </c>
      <c r="N388" s="26">
        <f>+'part 2 totals'!Q138-'part 2 totals'!R138+'part 2 totals'!S138-'part 2 totals'!T138</f>
        <v>1659.26</v>
      </c>
      <c r="O388" s="26">
        <f>SUM(G388:N388)</f>
        <v>1757052.8400000003</v>
      </c>
      <c r="P388" s="26">
        <f>+F388-O388</f>
        <v>9355164.7799999993</v>
      </c>
      <c r="Q388" s="33">
        <f>IF(ISNA(VLOOKUP($A388,'M1NM ELEM SEC CC20'!$A$2:$E$155,5,FALSE)),0,VLOOKUP($A388,'M1NM ELEM SEC CC20'!$A$2:$E$155,5,FALSE))</f>
        <v>1225</v>
      </c>
      <c r="R388" s="26">
        <f>SUM(P388/Q388)</f>
        <v>7636.8692081632644</v>
      </c>
      <c r="S388" s="17">
        <f>IF(ISNA(VLOOKUP($A388,'Elem Second Child Count 20'!$A$2:$E$156,5,FALSE)),0,VLOOKUP($A388,'Elem Second Child Count 20'!$A$2:$E$156,5,FALSE))</f>
        <v>227</v>
      </c>
      <c r="T388" s="17"/>
      <c r="U388" s="26">
        <f>SUM(R388*S388)</f>
        <v>1733569.3102530611</v>
      </c>
      <c r="V388" s="26">
        <f>SUM(M388+N388+P388)</f>
        <v>9356824.0399999991</v>
      </c>
      <c r="W388" s="17"/>
    </row>
    <row r="389" spans="1:23" x14ac:dyDescent="0.25">
      <c r="A389" s="23" t="s">
        <v>164</v>
      </c>
      <c r="B389" s="24"/>
      <c r="C389" s="25"/>
      <c r="D389" s="25"/>
      <c r="E389" s="25"/>
      <c r="F389" s="25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33">
        <f>IF(ISNA(VLOOKUP($A388,'M1NM ELEM SEC CC20'!$A$2:$E$155,3,FALSE)),0,VLOOKUP($A388,'M1NM ELEM SEC CC20'!$A$2:$E$155,3,FALSE))</f>
        <v>637</v>
      </c>
      <c r="R389" s="17"/>
      <c r="S389" s="17">
        <f>IF(ISNA(VLOOKUP($A388,'Elem Second Child Count 20'!$A$2:$E$156,3,FALSE)),0,VLOOKUP($A388,'Elem Second Child Count 20'!$A$2:$E$156,3,FALSE))</f>
        <v>145</v>
      </c>
      <c r="T389" s="27">
        <f>SUM(S389/S388)</f>
        <v>0.63876651982378851</v>
      </c>
      <c r="U389" s="26">
        <f>SUM(S389*R388)</f>
        <v>1107346.0351836733</v>
      </c>
      <c r="V389" s="26">
        <f>SUM(T389*V388)</f>
        <v>5976825.9286343604</v>
      </c>
      <c r="W389" s="17" t="str">
        <f>IF(V389&gt;U389,"MET","NOT MET")</f>
        <v>MET</v>
      </c>
    </row>
    <row r="390" spans="1:23" x14ac:dyDescent="0.25">
      <c r="A390" s="23" t="s">
        <v>165</v>
      </c>
      <c r="B390" s="24"/>
      <c r="C390" s="25"/>
      <c r="D390" s="25"/>
      <c r="E390" s="25"/>
      <c r="F390" s="25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33">
        <f>IF(ISNA(VLOOKUP($A388,'M1NM ELEM SEC CC20'!$A$2:$E$155,4,FALSE)),0,VLOOKUP($A388,'M1NM ELEM SEC CC20'!$A$2:$E$155,4,FALSE))</f>
        <v>588</v>
      </c>
      <c r="R390" s="17"/>
      <c r="S390" s="17">
        <f>IF(ISNA(VLOOKUP($A388,'Elem Second Child Count 20'!$A$2:$E$156,4,FALSE)),0,VLOOKUP($A388,'Elem Second Child Count 20'!$A$2:$E$156,4,FALSE))</f>
        <v>82</v>
      </c>
      <c r="T390" s="27">
        <f>SUM(S390/S388)</f>
        <v>0.36123348017621143</v>
      </c>
      <c r="U390" s="26">
        <f>SUM(R388*S390)</f>
        <v>626223.27506938763</v>
      </c>
      <c r="V390" s="26">
        <f>SUM(T390*V388)</f>
        <v>3379998.1113656382</v>
      </c>
      <c r="W390" s="17" t="str">
        <f>IF(V390&gt;U390,"MET", "NOT MET")</f>
        <v>MET</v>
      </c>
    </row>
    <row r="391" spans="1:23" x14ac:dyDescent="0.25">
      <c r="A391" s="23">
        <v>7012</v>
      </c>
      <c r="B391" s="24" t="s">
        <v>128</v>
      </c>
      <c r="C391" s="28">
        <f>IF(ISNA(VLOOKUP($A391,'Part 1'!$A$7:$B$153,2,FALSE)),0,VLOOKUP($A391,'Part 1'!$A$7:$B$153,2,FALSE))</f>
        <v>26141025.870000001</v>
      </c>
      <c r="D391" s="28">
        <f>IF(ISNA(VLOOKUP($A391,'Part 1'!$D$7:$E$153,2,FALSE)),0,VLOOKUP($A391,'Part 1'!$D$7:$E$153,2,FALSE))</f>
        <v>236488.47</v>
      </c>
      <c r="E391" s="28">
        <f>IF(ISNA(VLOOKUP($A391,'Part 1'!$G$7:$H$150,2,FALSE)),0,VLOOKUP($A391,'Part 1'!$G$7:$H$150,2,FALSE))</f>
        <v>0</v>
      </c>
      <c r="F391" s="25">
        <f>+C391-D391-E391</f>
        <v>25904537.400000002</v>
      </c>
      <c r="G391" s="26">
        <f>+'part 2 totals'!C139-'part 2 totals'!D139</f>
        <v>2712951.42</v>
      </c>
      <c r="H391" s="26">
        <f>+'part 2 totals'!E139-'part 2 totals'!F139</f>
        <v>946460.87</v>
      </c>
      <c r="I391" s="26">
        <f>+'part 2 totals'!G139-'part 2 totals'!H139</f>
        <v>13098.01</v>
      </c>
      <c r="J391" s="26">
        <f>+'part 2 totals'!I139-'part 2 totals'!J139</f>
        <v>521018.79999999993</v>
      </c>
      <c r="K391" s="26">
        <f>+'part 2 totals'!K139-'part 2 totals'!L139</f>
        <v>32780.129999999997</v>
      </c>
      <c r="L391" s="26">
        <f>+'part 2 totals'!M139-'part 2 totals'!N139</f>
        <v>0</v>
      </c>
      <c r="M391" s="26">
        <f>+'part 2 totals'!O139-'part 2 totals'!P139</f>
        <v>0</v>
      </c>
      <c r="N391" s="26">
        <f>+'part 2 totals'!Q139-'part 2 totals'!R139+'part 2 totals'!S139-'part 2 totals'!T139</f>
        <v>39136.339999999997</v>
      </c>
      <c r="O391" s="26">
        <f>SUM(G391:N391)</f>
        <v>4265445.5699999994</v>
      </c>
      <c r="P391" s="26">
        <f>+F391-O391</f>
        <v>21639091.830000002</v>
      </c>
      <c r="Q391" s="33">
        <f>IF(ISNA(VLOOKUP($A391,'M1NM ELEM SEC CC20'!$A$2:$E$155,5,FALSE)),0,VLOOKUP($A391,'M1NM ELEM SEC CC20'!$A$2:$E$155,5,FALSE))</f>
        <v>2455</v>
      </c>
      <c r="R391" s="26">
        <f>SUM(P391/Q391)</f>
        <v>8814.2940244399197</v>
      </c>
      <c r="S391" s="17">
        <f>IF(ISNA(VLOOKUP($A391,'Elem Second Child Count 20'!$A$2:$E$156,5,FALSE)),0,VLOOKUP($A391,'Elem Second Child Count 20'!$A$2:$E$156,5,FALSE))</f>
        <v>534</v>
      </c>
      <c r="T391" s="17"/>
      <c r="U391" s="26">
        <f>SUM(R391*S391)</f>
        <v>4706833.0090509169</v>
      </c>
      <c r="V391" s="26">
        <f>SUM(M391+N391+P391)</f>
        <v>21678228.170000002</v>
      </c>
      <c r="W391" s="17"/>
    </row>
    <row r="392" spans="1:23" x14ac:dyDescent="0.25">
      <c r="A392" s="23" t="s">
        <v>164</v>
      </c>
      <c r="B392" s="24"/>
      <c r="C392" s="25"/>
      <c r="D392" s="25"/>
      <c r="E392" s="25"/>
      <c r="F392" s="25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33">
        <f>IF(ISNA(VLOOKUP($A391,'M1NM ELEM SEC CC20'!$A$2:$E$155,3,FALSE)),0,VLOOKUP($A391,'M1NM ELEM SEC CC20'!$A$2:$E$155,3,FALSE))</f>
        <v>1280</v>
      </c>
      <c r="R392" s="17"/>
      <c r="S392" s="17">
        <f>IF(ISNA(VLOOKUP($A391,'Elem Second Child Count 20'!$A$2:$E$156,3,FALSE)),0,VLOOKUP($A391,'Elem Second Child Count 20'!$A$2:$E$156,3,FALSE))</f>
        <v>326</v>
      </c>
      <c r="T392" s="27">
        <f>SUM(S392/S391)</f>
        <v>0.61048689138576784</v>
      </c>
      <c r="U392" s="26">
        <f>SUM(S392*R391)</f>
        <v>2873459.8519674139</v>
      </c>
      <c r="V392" s="26">
        <f>SUM(T392*V391)</f>
        <v>13234274.126254683</v>
      </c>
      <c r="W392" s="17" t="str">
        <f>IF(V392&gt;U392,"MET","NOT MET")</f>
        <v>MET</v>
      </c>
    </row>
    <row r="393" spans="1:23" x14ac:dyDescent="0.25">
      <c r="A393" s="23" t="s">
        <v>165</v>
      </c>
      <c r="B393" s="24"/>
      <c r="C393" s="25"/>
      <c r="D393" s="25"/>
      <c r="E393" s="25"/>
      <c r="F393" s="25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33">
        <f>IF(ISNA(VLOOKUP($A391,'M1NM ELEM SEC CC20'!$A$2:$E$155,4,FALSE)),0,VLOOKUP($A391,'M1NM ELEM SEC CC20'!$A$2:$E$155,4,FALSE))</f>
        <v>1175</v>
      </c>
      <c r="R393" s="17"/>
      <c r="S393" s="17">
        <f>IF(ISNA(VLOOKUP($A391,'Elem Second Child Count 20'!$A$2:$E$156,4,FALSE)),0,VLOOKUP($A391,'Elem Second Child Count 20'!$A$2:$E$156,4,FALSE))</f>
        <v>208</v>
      </c>
      <c r="T393" s="27">
        <f>SUM(S393/S391)</f>
        <v>0.38951310861423222</v>
      </c>
      <c r="U393" s="26">
        <f>SUM(R391*S393)</f>
        <v>1833373.1570835032</v>
      </c>
      <c r="V393" s="26">
        <f>SUM(T393*V391)</f>
        <v>8443954.0437453184</v>
      </c>
      <c r="W393" s="17" t="str">
        <f>IF(V393&gt;U393,"MET", "NOT MET")</f>
        <v>MET</v>
      </c>
    </row>
    <row r="394" spans="1:23" x14ac:dyDescent="0.25">
      <c r="A394" s="23">
        <v>7100</v>
      </c>
      <c r="B394" s="24" t="s">
        <v>129</v>
      </c>
      <c r="C394" s="28">
        <f>IF(ISNA(VLOOKUP($A394,'Part 1'!$A$7:$B$153,2,FALSE)),0,VLOOKUP($A394,'Part 1'!$A$7:$B$153,2,FALSE))</f>
        <v>29659591</v>
      </c>
      <c r="D394" s="28">
        <f>IF(ISNA(VLOOKUP($A394,'Part 1'!$D$7:$E$153,2,FALSE)),0,VLOOKUP($A394,'Part 1'!$D$7:$E$153,2,FALSE))</f>
        <v>553783.19999999995</v>
      </c>
      <c r="E394" s="28">
        <f>IF(ISNA(VLOOKUP($A394,'Part 1'!$G$7:$H$150,2,FALSE)),0,VLOOKUP($A394,'Part 1'!$G$7:$H$150,2,FALSE))</f>
        <v>0</v>
      </c>
      <c r="F394" s="25">
        <f>+C394-D394-E394</f>
        <v>29105807.800000001</v>
      </c>
      <c r="G394" s="26">
        <f>+'part 2 totals'!C140-'part 2 totals'!D140</f>
        <v>1963127.08</v>
      </c>
      <c r="H394" s="26">
        <f>+'part 2 totals'!E140-'part 2 totals'!F140</f>
        <v>859571.59</v>
      </c>
      <c r="I394" s="26">
        <f>+'part 2 totals'!G140-'part 2 totals'!H140</f>
        <v>0</v>
      </c>
      <c r="J394" s="26">
        <f>+'part 2 totals'!I140-'part 2 totals'!J140</f>
        <v>688474.09</v>
      </c>
      <c r="K394" s="26">
        <f>+'part 2 totals'!K140-'part 2 totals'!L140</f>
        <v>39864.300000000003</v>
      </c>
      <c r="L394" s="26">
        <f>+'part 2 totals'!M140-'part 2 totals'!N140</f>
        <v>0</v>
      </c>
      <c r="M394" s="26">
        <f>+'part 2 totals'!O140-'part 2 totals'!P140</f>
        <v>1250</v>
      </c>
      <c r="N394" s="26">
        <f>+'part 2 totals'!Q140-'part 2 totals'!R140+'part 2 totals'!S140-'part 2 totals'!T140</f>
        <v>30897.79</v>
      </c>
      <c r="O394" s="26">
        <f>SUM(G394:N394)</f>
        <v>3583184.8499999996</v>
      </c>
      <c r="P394" s="26">
        <f>+F394-O394</f>
        <v>25522622.950000003</v>
      </c>
      <c r="Q394" s="33">
        <f>IF(ISNA(VLOOKUP($A394,'M1NM ELEM SEC CC20'!$A$2:$E$155,5,FALSE)),0,VLOOKUP($A394,'M1NM ELEM SEC CC20'!$A$2:$E$155,5,FALSE))</f>
        <v>2850</v>
      </c>
      <c r="R394" s="26">
        <f>SUM(P394/Q394)</f>
        <v>8955.3062982456158</v>
      </c>
      <c r="S394" s="17">
        <f>IF(ISNA(VLOOKUP($A394,'Elem Second Child Count 20'!$A$2:$E$156,5,FALSE)),0,VLOOKUP($A394,'Elem Second Child Count 20'!$A$2:$E$156,5,FALSE))</f>
        <v>464</v>
      </c>
      <c r="T394" s="17"/>
      <c r="U394" s="26">
        <f>SUM(R394*S394)</f>
        <v>4155262.1223859657</v>
      </c>
      <c r="V394" s="26">
        <f>SUM(M394+N394+P394)</f>
        <v>25554770.740000002</v>
      </c>
      <c r="W394" s="17"/>
    </row>
    <row r="395" spans="1:23" x14ac:dyDescent="0.25">
      <c r="A395" s="23" t="s">
        <v>164</v>
      </c>
      <c r="B395" s="24"/>
      <c r="C395" s="25"/>
      <c r="D395" s="25"/>
      <c r="E395" s="25"/>
      <c r="F395" s="25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33">
        <f>IF(ISNA(VLOOKUP($A394,'M1NM ELEM SEC CC20'!$A$2:$E$155,3,FALSE)),0,VLOOKUP($A394,'M1NM ELEM SEC CC20'!$A$2:$E$155,3,FALSE))</f>
        <v>1468</v>
      </c>
      <c r="R395" s="17"/>
      <c r="S395" s="17">
        <f>IF(ISNA(VLOOKUP($A394,'Elem Second Child Count 20'!$A$2:$E$156,3,FALSE)),0,VLOOKUP($A394,'Elem Second Child Count 20'!$A$2:$E$156,3,FALSE))</f>
        <v>244</v>
      </c>
      <c r="T395" s="27">
        <f>SUM(S395/S394)</f>
        <v>0.52586206896551724</v>
      </c>
      <c r="U395" s="26">
        <f>SUM(S395*R394)</f>
        <v>2185094.7367719305</v>
      </c>
      <c r="V395" s="26">
        <f>SUM(T395*V394)</f>
        <v>13438284.613275863</v>
      </c>
      <c r="W395" s="17" t="str">
        <f>IF(V395&gt;U395,"MET","NOT MET")</f>
        <v>MET</v>
      </c>
    </row>
    <row r="396" spans="1:23" x14ac:dyDescent="0.25">
      <c r="A396" s="23" t="s">
        <v>165</v>
      </c>
      <c r="B396" s="24"/>
      <c r="C396" s="25"/>
      <c r="D396" s="25"/>
      <c r="E396" s="25"/>
      <c r="F396" s="25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33">
        <f>IF(ISNA(VLOOKUP($A394,'M1NM ELEM SEC CC20'!$A$2:$E$155,4,FALSE)),0,VLOOKUP($A394,'M1NM ELEM SEC CC20'!$A$2:$E$155,4,FALSE))</f>
        <v>1382</v>
      </c>
      <c r="R396" s="17"/>
      <c r="S396" s="17">
        <f>IF(ISNA(VLOOKUP($A394,'Elem Second Child Count 20'!$A$2:$E$156,4,FALSE)),0,VLOOKUP($A394,'Elem Second Child Count 20'!$A$2:$E$156,4,FALSE))</f>
        <v>220</v>
      </c>
      <c r="T396" s="27">
        <f>SUM(S396/S394)</f>
        <v>0.47413793103448276</v>
      </c>
      <c r="U396" s="26">
        <f>SUM(R394*S396)</f>
        <v>1970167.3856140354</v>
      </c>
      <c r="V396" s="26">
        <f>SUM(T396*V394)</f>
        <v>12116486.126724139</v>
      </c>
      <c r="W396" s="17" t="str">
        <f>IF(V396&gt;U396,"MET", "NOT MET")</f>
        <v>MET</v>
      </c>
    </row>
    <row r="397" spans="1:23" x14ac:dyDescent="0.25">
      <c r="A397" s="23">
        <v>7200</v>
      </c>
      <c r="B397" s="24" t="s">
        <v>130</v>
      </c>
      <c r="C397" s="28">
        <f>IF(ISNA(VLOOKUP($A397,'Part 1'!$A$7:$B$153,2,FALSE)),0,VLOOKUP($A397,'Part 1'!$A$7:$B$153,2,FALSE))</f>
        <v>25983525.18</v>
      </c>
      <c r="D397" s="28">
        <f>IF(ISNA(VLOOKUP($A397,'Part 1'!$D$7:$E$153,2,FALSE)),0,VLOOKUP($A397,'Part 1'!$D$7:$E$153,2,FALSE))</f>
        <v>1683795.14</v>
      </c>
      <c r="E397" s="28">
        <f>IF(ISNA(VLOOKUP($A397,'Part 1'!$G$7:$H$150,2,FALSE)),0,VLOOKUP($A397,'Part 1'!$G$7:$H$150,2,FALSE))</f>
        <v>0</v>
      </c>
      <c r="F397" s="25">
        <f>+C397-D397-E397</f>
        <v>24299730.039999999</v>
      </c>
      <c r="G397" s="26">
        <f>+'part 2 totals'!C141-'part 2 totals'!D141</f>
        <v>1828896.73</v>
      </c>
      <c r="H397" s="26">
        <f>+'part 2 totals'!E141-'part 2 totals'!F141</f>
        <v>948043.23999999987</v>
      </c>
      <c r="I397" s="26">
        <f>+'part 2 totals'!G141-'part 2 totals'!H141</f>
        <v>0</v>
      </c>
      <c r="J397" s="26">
        <f>+'part 2 totals'!I141-'part 2 totals'!J141</f>
        <v>421549.72</v>
      </c>
      <c r="K397" s="26">
        <f>+'part 2 totals'!K141-'part 2 totals'!L141</f>
        <v>13430.66</v>
      </c>
      <c r="L397" s="26">
        <f>+'part 2 totals'!M141-'part 2 totals'!N141</f>
        <v>0</v>
      </c>
      <c r="M397" s="26">
        <f>+'part 2 totals'!O141-'part 2 totals'!P141</f>
        <v>0</v>
      </c>
      <c r="N397" s="26">
        <f>+'part 2 totals'!Q141-'part 2 totals'!R141+'part 2 totals'!S141-'part 2 totals'!T141</f>
        <v>0</v>
      </c>
      <c r="O397" s="26">
        <f>SUM(G397:N397)</f>
        <v>3211920.3499999996</v>
      </c>
      <c r="P397" s="26">
        <f>+F397-O397</f>
        <v>21087809.689999998</v>
      </c>
      <c r="Q397" s="33">
        <f>IF(ISNA(VLOOKUP($A397,'M1NM ELEM SEC CC20'!$A$2:$E$155,5,FALSE)),0,VLOOKUP($A397,'M1NM ELEM SEC CC20'!$A$2:$E$155,5,FALSE))</f>
        <v>1718</v>
      </c>
      <c r="R397" s="26">
        <f>SUM(P397/Q397)</f>
        <v>12274.627293364376</v>
      </c>
      <c r="S397" s="17">
        <f>IF(ISNA(VLOOKUP($A397,'Elem Second Child Count 20'!$A$2:$E$156,5,FALSE)),0,VLOOKUP($A397,'Elem Second Child Count 20'!$A$2:$E$156,5,FALSE))</f>
        <v>201</v>
      </c>
      <c r="T397" s="17"/>
      <c r="U397" s="26">
        <f>SUM(R397*S397)</f>
        <v>2467200.0859662397</v>
      </c>
      <c r="V397" s="26">
        <f>SUM(M397+N397+P397)</f>
        <v>21087809.689999998</v>
      </c>
      <c r="W397" s="17"/>
    </row>
    <row r="398" spans="1:23" x14ac:dyDescent="0.25">
      <c r="A398" s="23" t="s">
        <v>164</v>
      </c>
      <c r="B398" s="24"/>
      <c r="C398" s="25"/>
      <c r="D398" s="25"/>
      <c r="E398" s="25"/>
      <c r="F398" s="25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33">
        <f>IF(ISNA(VLOOKUP($A397,'M1NM ELEM SEC CC20'!$A$2:$E$155,3,FALSE)),0,VLOOKUP($A397,'M1NM ELEM SEC CC20'!$A$2:$E$155,3,FALSE))</f>
        <v>1000</v>
      </c>
      <c r="R398" s="17"/>
      <c r="S398" s="17">
        <f>IF(ISNA(VLOOKUP($A397,'Elem Second Child Count 20'!$A$2:$E$156,3,FALSE)),0,VLOOKUP($A397,'Elem Second Child Count 20'!$A$2:$E$156,3,FALSE))</f>
        <v>126</v>
      </c>
      <c r="T398" s="27">
        <f>SUM(S398/S397)</f>
        <v>0.62686567164179108</v>
      </c>
      <c r="U398" s="26">
        <f>SUM(S398*R397)</f>
        <v>1546603.0389639114</v>
      </c>
      <c r="V398" s="26">
        <f>SUM(T398*V397)</f>
        <v>13219223.984776119</v>
      </c>
      <c r="W398" s="17" t="str">
        <f>IF(V398&gt;U398,"MET","NOT MET")</f>
        <v>MET</v>
      </c>
    </row>
    <row r="399" spans="1:23" x14ac:dyDescent="0.25">
      <c r="A399" s="23" t="s">
        <v>165</v>
      </c>
      <c r="B399" s="24"/>
      <c r="C399" s="25"/>
      <c r="D399" s="25"/>
      <c r="E399" s="25"/>
      <c r="F399" s="25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33">
        <f>IF(ISNA(VLOOKUP($A397,'M1NM ELEM SEC CC20'!$A$2:$E$155,4,FALSE)),0,VLOOKUP($A397,'M1NM ELEM SEC CC20'!$A$2:$E$155,4,FALSE))</f>
        <v>718</v>
      </c>
      <c r="R399" s="17"/>
      <c r="S399" s="17">
        <f>IF(ISNA(VLOOKUP($A397,'Elem Second Child Count 20'!$A$2:$E$156,4,FALSE)),0,VLOOKUP($A397,'Elem Second Child Count 20'!$A$2:$E$156,4,FALSE))</f>
        <v>75</v>
      </c>
      <c r="T399" s="27">
        <f>SUM(S399/S397)</f>
        <v>0.37313432835820898</v>
      </c>
      <c r="U399" s="26">
        <f>SUM(R397*S399)</f>
        <v>920597.04700232821</v>
      </c>
      <c r="V399" s="26">
        <f>SUM(T399*V397)</f>
        <v>7868585.7052238798</v>
      </c>
      <c r="W399" s="17" t="str">
        <f>IF(V399&gt;U399,"MET", "NOT MET")</f>
        <v>MET</v>
      </c>
    </row>
    <row r="400" spans="1:23" x14ac:dyDescent="0.25">
      <c r="A400" s="23">
        <v>7300</v>
      </c>
      <c r="B400" s="24" t="s">
        <v>131</v>
      </c>
      <c r="C400" s="28">
        <f>IF(ISNA(VLOOKUP($A400,'Part 1'!$A$7:$B$153,2,FALSE)),0,VLOOKUP($A400,'Part 1'!$A$7:$B$153,2,FALSE))</f>
        <v>25082357.16</v>
      </c>
      <c r="D400" s="28">
        <f>IF(ISNA(VLOOKUP($A400,'Part 1'!$D$7:$E$153,2,FALSE)),0,VLOOKUP($A400,'Part 1'!$D$7:$E$153,2,FALSE))</f>
        <v>310453.56</v>
      </c>
      <c r="E400" s="28">
        <f>IF(ISNA(VLOOKUP($A400,'Part 1'!$G$7:$H$150,2,FALSE)),0,VLOOKUP($A400,'Part 1'!$G$7:$H$150,2,FALSE))</f>
        <v>0</v>
      </c>
      <c r="F400" s="25">
        <f>+C400-D400-E400</f>
        <v>24771903.600000001</v>
      </c>
      <c r="G400" s="26">
        <f>+'part 2 totals'!C142-'part 2 totals'!D142</f>
        <v>1782849.29</v>
      </c>
      <c r="H400" s="26">
        <f>+'part 2 totals'!E142-'part 2 totals'!F142</f>
        <v>680052.44</v>
      </c>
      <c r="I400" s="26">
        <f>+'part 2 totals'!G142-'part 2 totals'!H142</f>
        <v>0</v>
      </c>
      <c r="J400" s="26">
        <f>+'part 2 totals'!I142-'part 2 totals'!J142</f>
        <v>614367.29</v>
      </c>
      <c r="K400" s="26">
        <f>+'part 2 totals'!K142-'part 2 totals'!L142</f>
        <v>12725.56</v>
      </c>
      <c r="L400" s="26">
        <f>+'part 2 totals'!M142-'part 2 totals'!N142</f>
        <v>0</v>
      </c>
      <c r="M400" s="26">
        <f>+'part 2 totals'!O142-'part 2 totals'!P142</f>
        <v>0</v>
      </c>
      <c r="N400" s="26">
        <f>+'part 2 totals'!Q142-'part 2 totals'!R142+'part 2 totals'!S142-'part 2 totals'!T142</f>
        <v>45081.18</v>
      </c>
      <c r="O400" s="26">
        <f>SUM(G400:N400)</f>
        <v>3135075.7600000002</v>
      </c>
      <c r="P400" s="26">
        <f>+F400-O400</f>
        <v>21636827.84</v>
      </c>
      <c r="Q400" s="33">
        <f>IF(ISNA(VLOOKUP($A400,'M1NM ELEM SEC CC20'!$A$2:$E$155,5,FALSE)),0,VLOOKUP($A400,'M1NM ELEM SEC CC20'!$A$2:$E$155,5,FALSE))</f>
        <v>2829</v>
      </c>
      <c r="R400" s="26">
        <f>SUM(P400/Q400)</f>
        <v>7648.2247578649703</v>
      </c>
      <c r="S400" s="17">
        <f>IF(ISNA(VLOOKUP($A400,'Elem Second Child Count 20'!$A$2:$E$156,5,FALSE)),0,VLOOKUP($A400,'Elem Second Child Count 20'!$A$2:$E$156,5,FALSE))</f>
        <v>500</v>
      </c>
      <c r="T400" s="17"/>
      <c r="U400" s="26">
        <f>SUM(R400*S400)</f>
        <v>3824112.3789324854</v>
      </c>
      <c r="V400" s="26">
        <f>SUM(M400+N400+P400)</f>
        <v>21681909.02</v>
      </c>
      <c r="W400" s="17"/>
    </row>
    <row r="401" spans="1:23" x14ac:dyDescent="0.25">
      <c r="A401" s="23" t="s">
        <v>164</v>
      </c>
      <c r="B401" s="24"/>
      <c r="C401" s="25"/>
      <c r="D401" s="25"/>
      <c r="E401" s="25"/>
      <c r="F401" s="25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33">
        <f>IF(ISNA(VLOOKUP($A400,'M1NM ELEM SEC CC20'!$A$2:$E$155,3,FALSE)),0,VLOOKUP($A400,'M1NM ELEM SEC CC20'!$A$2:$E$155,3,FALSE))</f>
        <v>1582</v>
      </c>
      <c r="R401" s="17"/>
      <c r="S401" s="17">
        <f>IF(ISNA(VLOOKUP($A400,'Elem Second Child Count 20'!$A$2:$E$156,3,FALSE)),0,VLOOKUP($A400,'Elem Second Child Count 20'!$A$2:$E$156,3,FALSE))</f>
        <v>312</v>
      </c>
      <c r="T401" s="27">
        <f>SUM(S401/S400)</f>
        <v>0.624</v>
      </c>
      <c r="U401" s="26">
        <f>SUM(S401*R400)</f>
        <v>2386246.1244538706</v>
      </c>
      <c r="V401" s="26">
        <f>SUM(T401*V400)</f>
        <v>13529511.22848</v>
      </c>
      <c r="W401" s="17" t="str">
        <f>IF(V401&gt;U401,"MET","NOT MET")</f>
        <v>MET</v>
      </c>
    </row>
    <row r="402" spans="1:23" x14ac:dyDescent="0.25">
      <c r="A402" s="23" t="s">
        <v>165</v>
      </c>
      <c r="B402" s="24"/>
      <c r="C402" s="25"/>
      <c r="D402" s="25"/>
      <c r="E402" s="25"/>
      <c r="F402" s="25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33">
        <f>IF(ISNA(VLOOKUP($A400,'M1NM ELEM SEC CC20'!$A$2:$E$155,4,FALSE)),0,VLOOKUP($A400,'M1NM ELEM SEC CC20'!$A$2:$E$155,4,FALSE))</f>
        <v>1247</v>
      </c>
      <c r="R402" s="17"/>
      <c r="S402" s="17">
        <f>IF(ISNA(VLOOKUP($A400,'Elem Second Child Count 20'!$A$2:$E$156,4,FALSE)),0,VLOOKUP($A400,'Elem Second Child Count 20'!$A$2:$E$156,4,FALSE))</f>
        <v>188</v>
      </c>
      <c r="T402" s="27">
        <f>SUM(S402/S400)</f>
        <v>0.376</v>
      </c>
      <c r="U402" s="26">
        <f>SUM(R400*S402)</f>
        <v>1437866.2544786143</v>
      </c>
      <c r="V402" s="26">
        <f>SUM(T402*V400)</f>
        <v>8152397.7915199995</v>
      </c>
      <c r="W402" s="17" t="str">
        <f>IF(V402&gt;U402,"MET", "NOT MET")</f>
        <v>MET</v>
      </c>
    </row>
    <row r="403" spans="1:23" x14ac:dyDescent="0.25">
      <c r="A403" s="23">
        <v>7320</v>
      </c>
      <c r="B403" s="24" t="s">
        <v>132</v>
      </c>
      <c r="C403" s="28">
        <f>IF(ISNA(VLOOKUP($A403,'Part 1'!$A$7:$B$153,2,FALSE)),0,VLOOKUP($A403,'Part 1'!$A$7:$B$153,2,FALSE))</f>
        <v>21299409.93</v>
      </c>
      <c r="D403" s="28">
        <f>IF(ISNA(VLOOKUP($A403,'Part 1'!$D$7:$E$153,2,FALSE)),0,VLOOKUP($A403,'Part 1'!$D$7:$E$153,2,FALSE))</f>
        <v>774230</v>
      </c>
      <c r="E403" s="28">
        <f>IF(ISNA(VLOOKUP($A403,'Part 1'!$G$7:$H$150,2,FALSE)),0,VLOOKUP($A403,'Part 1'!$G$7:$H$150,2,FALSE))</f>
        <v>0</v>
      </c>
      <c r="F403" s="25">
        <f>+C403-D403-E403</f>
        <v>20525179.93</v>
      </c>
      <c r="G403" s="26">
        <f>+'part 2 totals'!C143-'part 2 totals'!D143</f>
        <v>1794038.33</v>
      </c>
      <c r="H403" s="26">
        <f>+'part 2 totals'!E143-'part 2 totals'!F143</f>
        <v>597342.48</v>
      </c>
      <c r="I403" s="26">
        <f>+'part 2 totals'!G143-'part 2 totals'!H143</f>
        <v>16788.41</v>
      </c>
      <c r="J403" s="26">
        <f>+'part 2 totals'!I143-'part 2 totals'!J143</f>
        <v>521724.44999999995</v>
      </c>
      <c r="K403" s="26">
        <f>+'part 2 totals'!K143-'part 2 totals'!L143</f>
        <v>20443.57</v>
      </c>
      <c r="L403" s="26">
        <f>+'part 2 totals'!M143-'part 2 totals'!N143</f>
        <v>301224.23</v>
      </c>
      <c r="M403" s="26">
        <f>+'part 2 totals'!O143-'part 2 totals'!P143</f>
        <v>0</v>
      </c>
      <c r="N403" s="26">
        <f>+'part 2 totals'!Q143-'part 2 totals'!R143+'part 2 totals'!S143-'part 2 totals'!T143</f>
        <v>0</v>
      </c>
      <c r="O403" s="26">
        <f>SUM(G403:N403)</f>
        <v>3251561.4699999997</v>
      </c>
      <c r="P403" s="26">
        <f>+F403-O403</f>
        <v>17273618.460000001</v>
      </c>
      <c r="Q403" s="33">
        <f>IF(ISNA(VLOOKUP($A403,'M1NM ELEM SEC CC20'!$A$2:$E$155,5,FALSE)),0,VLOOKUP($A403,'M1NM ELEM SEC CC20'!$A$2:$E$155,5,FALSE))</f>
        <v>2055</v>
      </c>
      <c r="R403" s="26">
        <f>SUM(P403/Q403)</f>
        <v>8405.6537518248188</v>
      </c>
      <c r="S403" s="17">
        <f>IF(ISNA(VLOOKUP($A403,'Elem Second Child Count 20'!$A$2:$E$156,5,FALSE)),0,VLOOKUP($A403,'Elem Second Child Count 20'!$A$2:$E$156,5,FALSE))</f>
        <v>340</v>
      </c>
      <c r="T403" s="17"/>
      <c r="U403" s="26">
        <f>SUM(R403*S403)</f>
        <v>2857922.2756204382</v>
      </c>
      <c r="V403" s="26">
        <f>SUM(M403+N403+P403)</f>
        <v>17273618.460000001</v>
      </c>
      <c r="W403" s="17"/>
    </row>
    <row r="404" spans="1:23" x14ac:dyDescent="0.25">
      <c r="A404" s="23" t="s">
        <v>164</v>
      </c>
      <c r="B404" s="24"/>
      <c r="C404" s="25"/>
      <c r="D404" s="25"/>
      <c r="E404" s="25"/>
      <c r="F404" s="25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33">
        <f>IF(ISNA(VLOOKUP($A403,'M1NM ELEM SEC CC20'!$A$2:$E$155,3,FALSE)),0,VLOOKUP($A403,'M1NM ELEM SEC CC20'!$A$2:$E$155,3,FALSE))</f>
        <v>1136</v>
      </c>
      <c r="R404" s="17"/>
      <c r="S404" s="17">
        <f>IF(ISNA(VLOOKUP($A403,'Elem Second Child Count 20'!$A$2:$E$156,3,FALSE)),0,VLOOKUP($A403,'Elem Second Child Count 20'!$A$2:$E$156,3,FALSE))</f>
        <v>220</v>
      </c>
      <c r="T404" s="27">
        <f>SUM(S404/S403)</f>
        <v>0.6470588235294118</v>
      </c>
      <c r="U404" s="26">
        <f>SUM(S404*R403)</f>
        <v>1849243.8254014601</v>
      </c>
      <c r="V404" s="26">
        <f>SUM(T404*V403)</f>
        <v>11177047.238823531</v>
      </c>
      <c r="W404" s="17" t="str">
        <f>IF(V404&gt;U404,"MET","NOT MET")</f>
        <v>MET</v>
      </c>
    </row>
    <row r="405" spans="1:23" x14ac:dyDescent="0.25">
      <c r="A405" s="23" t="s">
        <v>165</v>
      </c>
      <c r="B405" s="24"/>
      <c r="C405" s="25"/>
      <c r="D405" s="25"/>
      <c r="E405" s="25"/>
      <c r="F405" s="25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33">
        <f>IF(ISNA(VLOOKUP($A403,'M1NM ELEM SEC CC20'!$A$2:$E$155,4,FALSE)),0,VLOOKUP($A403,'M1NM ELEM SEC CC20'!$A$2:$E$155,4,FALSE))</f>
        <v>919</v>
      </c>
      <c r="R405" s="17"/>
      <c r="S405" s="17">
        <f>IF(ISNA(VLOOKUP($A403,'Elem Second Child Count 20'!$A$2:$E$156,4,FALSE)),0,VLOOKUP($A403,'Elem Second Child Count 20'!$A$2:$E$156,4,FALSE))</f>
        <v>120</v>
      </c>
      <c r="T405" s="27">
        <f>SUM(S405/S403)</f>
        <v>0.35294117647058826</v>
      </c>
      <c r="U405" s="26">
        <f>SUM(R403*S405)</f>
        <v>1008678.4502189782</v>
      </c>
      <c r="V405" s="26">
        <f>SUM(T405*V403)</f>
        <v>6096571.2211764716</v>
      </c>
      <c r="W405" s="17" t="str">
        <f>IF(V405&gt;U405,"MET", "NOT MET")</f>
        <v>MET</v>
      </c>
    </row>
    <row r="406" spans="1:23" x14ac:dyDescent="0.25">
      <c r="A406" s="23">
        <v>7400</v>
      </c>
      <c r="B406" s="24" t="s">
        <v>133</v>
      </c>
      <c r="C406" s="28">
        <f>IF(ISNA(VLOOKUP($A406,'Part 1'!$A$7:$B$153,2,FALSE)),0,VLOOKUP($A406,'Part 1'!$A$7:$B$153,2,FALSE))</f>
        <v>18366410.289999999</v>
      </c>
      <c r="D406" s="28">
        <f>IF(ISNA(VLOOKUP($A406,'Part 1'!$D$7:$E$153,2,FALSE)),0,VLOOKUP($A406,'Part 1'!$D$7:$E$153,2,FALSE))</f>
        <v>645066.82999999996</v>
      </c>
      <c r="E406" s="28">
        <f>IF(ISNA(VLOOKUP($A406,'Part 1'!$G$7:$H$150,2,FALSE)),0,VLOOKUP($A406,'Part 1'!$G$7:$H$150,2,FALSE))</f>
        <v>0</v>
      </c>
      <c r="F406" s="25">
        <f>+C406-D406-E406</f>
        <v>17721343.460000001</v>
      </c>
      <c r="G406" s="26">
        <f>+'part 2 totals'!C144-'part 2 totals'!D144</f>
        <v>1228452.8500000001</v>
      </c>
      <c r="H406" s="26">
        <f>+'part 2 totals'!E144-'part 2 totals'!F144</f>
        <v>952273.78</v>
      </c>
      <c r="I406" s="26">
        <f>+'part 2 totals'!G144-'part 2 totals'!H144</f>
        <v>0</v>
      </c>
      <c r="J406" s="26">
        <f>+'part 2 totals'!I144-'part 2 totals'!J144</f>
        <v>517177.51</v>
      </c>
      <c r="K406" s="26">
        <f>+'part 2 totals'!K144-'part 2 totals'!L144</f>
        <v>40411.269999999997</v>
      </c>
      <c r="L406" s="26">
        <f>+'part 2 totals'!M144-'part 2 totals'!N144</f>
        <v>0</v>
      </c>
      <c r="M406" s="26">
        <f>+'part 2 totals'!O144-'part 2 totals'!P144</f>
        <v>0</v>
      </c>
      <c r="N406" s="26">
        <f>+'part 2 totals'!Q144-'part 2 totals'!R144+'part 2 totals'!S144-'part 2 totals'!T144</f>
        <v>30502.07</v>
      </c>
      <c r="O406" s="26">
        <f>SUM(G406:N406)</f>
        <v>2768817.4799999995</v>
      </c>
      <c r="P406" s="26">
        <f>+F406-O406</f>
        <v>14952525.98</v>
      </c>
      <c r="Q406" s="33">
        <f>IF(ISNA(VLOOKUP($A406,'M1NM ELEM SEC CC20'!$A$2:$E$155,5,FALSE)),0,VLOOKUP($A406,'M1NM ELEM SEC CC20'!$A$2:$E$155,5,FALSE))</f>
        <v>1652</v>
      </c>
      <c r="R406" s="26">
        <f>SUM(P406/Q406)</f>
        <v>9051.165847457627</v>
      </c>
      <c r="S406" s="17">
        <f>IF(ISNA(VLOOKUP($A406,'Elem Second Child Count 20'!$A$2:$E$156,5,FALSE)),0,VLOOKUP($A406,'Elem Second Child Count 20'!$A$2:$E$156,5,FALSE))</f>
        <v>195</v>
      </c>
      <c r="T406" s="17"/>
      <c r="U406" s="26">
        <f>SUM(R406*S406)</f>
        <v>1764977.3402542372</v>
      </c>
      <c r="V406" s="26">
        <f>SUM(M406+N406+P406)</f>
        <v>14983028.050000001</v>
      </c>
      <c r="W406" s="17"/>
    </row>
    <row r="407" spans="1:23" x14ac:dyDescent="0.25">
      <c r="A407" s="23" t="s">
        <v>164</v>
      </c>
      <c r="B407" s="24"/>
      <c r="C407" s="25"/>
      <c r="D407" s="25"/>
      <c r="E407" s="25"/>
      <c r="F407" s="25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33">
        <f>IF(ISNA(VLOOKUP($A406,'M1NM ELEM SEC CC20'!$A$2:$E$155,3,FALSE)),0,VLOOKUP($A406,'M1NM ELEM SEC CC20'!$A$2:$E$155,3,FALSE))</f>
        <v>906</v>
      </c>
      <c r="R407" s="17"/>
      <c r="S407" s="17">
        <f>IF(ISNA(VLOOKUP($A406,'Elem Second Child Count 20'!$A$2:$E$156,3,FALSE)),0,VLOOKUP($A406,'Elem Second Child Count 20'!$A$2:$E$156,3,FALSE))</f>
        <v>113</v>
      </c>
      <c r="T407" s="27">
        <f>SUM(S407/S406)</f>
        <v>0.57948717948717954</v>
      </c>
      <c r="U407" s="26">
        <f>SUM(S407*R406)</f>
        <v>1022781.7407627119</v>
      </c>
      <c r="V407" s="26">
        <f>SUM(T407*V406)</f>
        <v>8682472.664871797</v>
      </c>
      <c r="W407" s="17" t="str">
        <f>IF(V407&gt;U407,"MET","NOT MET")</f>
        <v>MET</v>
      </c>
    </row>
    <row r="408" spans="1:23" x14ac:dyDescent="0.25">
      <c r="A408" s="23" t="s">
        <v>165</v>
      </c>
      <c r="B408" s="24"/>
      <c r="C408" s="25"/>
      <c r="D408" s="25"/>
      <c r="E408" s="25"/>
      <c r="F408" s="25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33">
        <f>IF(ISNA(VLOOKUP($A406,'M1NM ELEM SEC CC20'!$A$2:$E$155,4,FALSE)),0,VLOOKUP($A406,'M1NM ELEM SEC CC20'!$A$2:$E$155,4,FALSE))</f>
        <v>746</v>
      </c>
      <c r="R408" s="17"/>
      <c r="S408" s="17">
        <f>IF(ISNA(VLOOKUP($A406,'Elem Second Child Count 20'!$A$2:$E$156,4,FALSE)),0,VLOOKUP($A406,'Elem Second Child Count 20'!$A$2:$E$156,4,FALSE))</f>
        <v>82</v>
      </c>
      <c r="T408" s="27">
        <f>SUM(S408/S406)</f>
        <v>0.42051282051282052</v>
      </c>
      <c r="U408" s="26">
        <f>SUM(R406*S408)</f>
        <v>742195.59949152544</v>
      </c>
      <c r="V408" s="26">
        <f>SUM(T408*V406)</f>
        <v>6300555.3851282056</v>
      </c>
      <c r="W408" s="17" t="str">
        <f>IF(V408&gt;U408,"MET", "NOT MET")</f>
        <v>MET</v>
      </c>
    </row>
    <row r="409" spans="1:23" x14ac:dyDescent="0.25">
      <c r="A409" s="23">
        <v>7500</v>
      </c>
      <c r="B409" s="24" t="s">
        <v>134</v>
      </c>
      <c r="C409" s="28">
        <f>IF(ISNA(VLOOKUP($A409,'Part 1'!$A$7:$B$153,2,FALSE)),0,VLOOKUP($A409,'Part 1'!$A$7:$B$153,2,FALSE))</f>
        <v>79750868.989999995</v>
      </c>
      <c r="D409" s="28">
        <f>IF(ISNA(VLOOKUP($A409,'Part 1'!$D$7:$E$153,2,FALSE)),0,VLOOKUP($A409,'Part 1'!$D$7:$E$153,2,FALSE))</f>
        <v>1475004.01</v>
      </c>
      <c r="E409" s="28">
        <f>IF(ISNA(VLOOKUP($A409,'Part 1'!$G$7:$H$150,2,FALSE)),0,VLOOKUP($A409,'Part 1'!$G$7:$H$150,2,FALSE))</f>
        <v>0</v>
      </c>
      <c r="F409" s="25">
        <f>+C409-D409-E409</f>
        <v>78275864.979999989</v>
      </c>
      <c r="G409" s="26">
        <f>+'part 2 totals'!C145-'part 2 totals'!D145</f>
        <v>5350114.1900000004</v>
      </c>
      <c r="H409" s="26">
        <f>+'part 2 totals'!E145-'part 2 totals'!F145</f>
        <v>2690748.26</v>
      </c>
      <c r="I409" s="26">
        <f>+'part 2 totals'!G145-'part 2 totals'!H145</f>
        <v>0</v>
      </c>
      <c r="J409" s="26">
        <f>+'part 2 totals'!I145-'part 2 totals'!J145</f>
        <v>1661943.01</v>
      </c>
      <c r="K409" s="26">
        <f>+'part 2 totals'!K145-'part 2 totals'!L145</f>
        <v>40547.25</v>
      </c>
      <c r="L409" s="26">
        <f>+'part 2 totals'!M145-'part 2 totals'!N145</f>
        <v>3000</v>
      </c>
      <c r="M409" s="26">
        <f>+'part 2 totals'!O145-'part 2 totals'!P145</f>
        <v>0</v>
      </c>
      <c r="N409" s="26">
        <f>+'part 2 totals'!Q145-'part 2 totals'!R145+'part 2 totals'!S145-'part 2 totals'!T145</f>
        <v>0</v>
      </c>
      <c r="O409" s="26">
        <f>SUM(G409:N409)</f>
        <v>9746352.7100000009</v>
      </c>
      <c r="P409" s="26">
        <f>+F409-O409</f>
        <v>68529512.269999981</v>
      </c>
      <c r="Q409" s="33">
        <f>IF(ISNA(VLOOKUP($A409,'M1NM ELEM SEC CC20'!$A$2:$E$155,5,FALSE)),0,VLOOKUP($A409,'M1NM ELEM SEC CC20'!$A$2:$E$155,5,FALSE))</f>
        <v>6916</v>
      </c>
      <c r="R409" s="26">
        <f>SUM(P409/Q409)</f>
        <v>9908.8363606130679</v>
      </c>
      <c r="S409" s="17">
        <f>IF(ISNA(VLOOKUP($A409,'Elem Second Child Count 20'!$A$2:$E$156,5,FALSE)),0,VLOOKUP($A409,'Elem Second Child Count 20'!$A$2:$E$156,5,FALSE))</f>
        <v>926</v>
      </c>
      <c r="T409" s="17"/>
      <c r="U409" s="26">
        <f>SUM(R409*S409)</f>
        <v>9175582.4699277002</v>
      </c>
      <c r="V409" s="26">
        <f>SUM(M409+N409+P409)</f>
        <v>68529512.269999981</v>
      </c>
      <c r="W409" s="17"/>
    </row>
    <row r="410" spans="1:23" x14ac:dyDescent="0.25">
      <c r="A410" s="23" t="s">
        <v>164</v>
      </c>
      <c r="B410" s="24"/>
      <c r="C410" s="25"/>
      <c r="D410" s="25"/>
      <c r="E410" s="25"/>
      <c r="F410" s="25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33">
        <f>IF(ISNA(VLOOKUP($A409,'M1NM ELEM SEC CC20'!$A$2:$E$155,3,FALSE)),0,VLOOKUP($A409,'M1NM ELEM SEC CC20'!$A$2:$E$155,3,FALSE))</f>
        <v>3651</v>
      </c>
      <c r="R410" s="17"/>
      <c r="S410" s="17">
        <f>IF(ISNA(VLOOKUP($A409,'Elem Second Child Count 20'!$A$2:$E$156,3,FALSE)),0,VLOOKUP($A409,'Elem Second Child Count 20'!$A$2:$E$156,3,FALSE))</f>
        <v>480</v>
      </c>
      <c r="T410" s="27">
        <f>SUM(S410/S409)</f>
        <v>0.51835853131749465</v>
      </c>
      <c r="U410" s="26">
        <f>SUM(S410*R409)</f>
        <v>4756241.4530942729</v>
      </c>
      <c r="V410" s="26">
        <f>SUM(T410*V409)</f>
        <v>35522857.332181416</v>
      </c>
      <c r="W410" s="17" t="str">
        <f>IF(V410&gt;U410,"MET","NOT MET")</f>
        <v>MET</v>
      </c>
    </row>
    <row r="411" spans="1:23" x14ac:dyDescent="0.25">
      <c r="A411" s="23" t="s">
        <v>165</v>
      </c>
      <c r="B411" s="24"/>
      <c r="C411" s="25"/>
      <c r="D411" s="25"/>
      <c r="E411" s="25"/>
      <c r="F411" s="25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33">
        <f>IF(ISNA(VLOOKUP($A409,'M1NM ELEM SEC CC20'!$A$2:$E$155,4,FALSE)),0,VLOOKUP($A409,'M1NM ELEM SEC CC20'!$A$2:$E$155,4,FALSE))</f>
        <v>3265</v>
      </c>
      <c r="R411" s="17"/>
      <c r="S411" s="17">
        <f>IF(ISNA(VLOOKUP($A409,'Elem Second Child Count 20'!$A$2:$E$156,4,FALSE)),0,VLOOKUP($A409,'Elem Second Child Count 20'!$A$2:$E$156,4,FALSE))</f>
        <v>446</v>
      </c>
      <c r="T411" s="27">
        <f>SUM(S411/S409)</f>
        <v>0.4816414686825054</v>
      </c>
      <c r="U411" s="26">
        <f>SUM(R409*S411)</f>
        <v>4419341.0168334283</v>
      </c>
      <c r="V411" s="26">
        <f>SUM(T411*V409)</f>
        <v>33006654.937818564</v>
      </c>
      <c r="W411" s="17" t="str">
        <f>IF(V411&gt;U411,"MET", "NOT MET")</f>
        <v>MET</v>
      </c>
    </row>
    <row r="412" spans="1:23" x14ac:dyDescent="0.25">
      <c r="A412" s="23">
        <v>7611</v>
      </c>
      <c r="B412" s="24" t="s">
        <v>135</v>
      </c>
      <c r="C412" s="28">
        <f>IF(ISNA(VLOOKUP($A412,'Part 1'!$A$7:$B$153,2,FALSE)),0,VLOOKUP($A412,'Part 1'!$A$7:$B$153,2,FALSE))</f>
        <v>7533817.54</v>
      </c>
      <c r="D412" s="28">
        <f>IF(ISNA(VLOOKUP($A412,'Part 1'!$D$7:$E$153,2,FALSE)),0,VLOOKUP($A412,'Part 1'!$D$7:$E$153,2,FALSE))</f>
        <v>83825.81</v>
      </c>
      <c r="E412" s="28">
        <f>IF(ISNA(VLOOKUP($A412,'Part 1'!$G$7:$H$150,2,FALSE)),0,VLOOKUP($A412,'Part 1'!$G$7:$H$150,2,FALSE))</f>
        <v>0</v>
      </c>
      <c r="F412" s="25">
        <f>+C412-D412-E412</f>
        <v>7449991.7300000004</v>
      </c>
      <c r="G412" s="26">
        <f>+'part 2 totals'!C146-'part 2 totals'!D146</f>
        <v>504002.95</v>
      </c>
      <c r="H412" s="26">
        <f>+'part 2 totals'!E146-'part 2 totals'!F146</f>
        <v>486808.53</v>
      </c>
      <c r="I412" s="26">
        <f>+'part 2 totals'!G146-'part 2 totals'!H146</f>
        <v>0</v>
      </c>
      <c r="J412" s="26">
        <f>+'part 2 totals'!I146-'part 2 totals'!J146</f>
        <v>240883.57</v>
      </c>
      <c r="K412" s="26">
        <f>+'part 2 totals'!K146-'part 2 totals'!L146</f>
        <v>35887.17</v>
      </c>
      <c r="L412" s="26">
        <f>+'part 2 totals'!M146-'part 2 totals'!N146</f>
        <v>0</v>
      </c>
      <c r="M412" s="26">
        <f>+'part 2 totals'!O146-'part 2 totals'!P146</f>
        <v>0</v>
      </c>
      <c r="N412" s="26">
        <f>+'part 2 totals'!Q146-'part 2 totals'!R146+'part 2 totals'!S146-'part 2 totals'!T146</f>
        <v>259.26</v>
      </c>
      <c r="O412" s="26">
        <f>SUM(G412:N412)</f>
        <v>1267841.48</v>
      </c>
      <c r="P412" s="26">
        <f>+F412-O412</f>
        <v>6182150.25</v>
      </c>
      <c r="Q412" s="33">
        <f>IF(ISNA(VLOOKUP($A412,'M1NM ELEM SEC CC20'!$A$2:$E$155,5,FALSE)),0,VLOOKUP($A412,'M1NM ELEM SEC CC20'!$A$2:$E$155,5,FALSE))</f>
        <v>504</v>
      </c>
      <c r="R412" s="26">
        <f>SUM(P412/Q412)</f>
        <v>12266.171130952382</v>
      </c>
      <c r="S412" s="17">
        <f>IF(ISNA(VLOOKUP($A412,'Elem Second Child Count 20'!$A$2:$E$156,5,FALSE)),0,VLOOKUP($A412,'Elem Second Child Count 20'!$A$2:$E$156,5,FALSE))</f>
        <v>70</v>
      </c>
      <c r="T412" s="17"/>
      <c r="U412" s="26">
        <f>SUM(R412*S412)</f>
        <v>858631.97916666674</v>
      </c>
      <c r="V412" s="26">
        <f>SUM(M412+N412+P412)</f>
        <v>6182409.5099999998</v>
      </c>
      <c r="W412" s="17"/>
    </row>
    <row r="413" spans="1:23" x14ac:dyDescent="0.25">
      <c r="A413" s="23" t="s">
        <v>164</v>
      </c>
      <c r="B413" s="24"/>
      <c r="C413" s="25"/>
      <c r="D413" s="25"/>
      <c r="E413" s="25"/>
      <c r="F413" s="25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33">
        <f>IF(ISNA(VLOOKUP($A412,'M1NM ELEM SEC CC20'!$A$2:$E$155,3,FALSE)),0,VLOOKUP($A412,'M1NM ELEM SEC CC20'!$A$2:$E$155,3,FALSE))</f>
        <v>295</v>
      </c>
      <c r="R413" s="17"/>
      <c r="S413" s="17">
        <f>IF(ISNA(VLOOKUP($A412,'Elem Second Child Count 20'!$A$2:$E$156,3,FALSE)),0,VLOOKUP($A412,'Elem Second Child Count 20'!$A$2:$E$156,3,FALSE))</f>
        <v>50</v>
      </c>
      <c r="T413" s="27">
        <f>SUM(S413/S412)</f>
        <v>0.7142857142857143</v>
      </c>
      <c r="U413" s="26">
        <f>SUM(S413*R412)</f>
        <v>613308.55654761905</v>
      </c>
      <c r="V413" s="26">
        <f>SUM(T413*V412)</f>
        <v>4416006.7928571431</v>
      </c>
      <c r="W413" s="17" t="str">
        <f>IF(V413&gt;U413,"MET","NOT MET")</f>
        <v>MET</v>
      </c>
    </row>
    <row r="414" spans="1:23" x14ac:dyDescent="0.25">
      <c r="A414" s="23" t="s">
        <v>165</v>
      </c>
      <c r="B414" s="24"/>
      <c r="C414" s="25"/>
      <c r="D414" s="25"/>
      <c r="E414" s="25"/>
      <c r="F414" s="25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33">
        <f>IF(ISNA(VLOOKUP($A412,'M1NM ELEM SEC CC20'!$A$2:$E$155,4,FALSE)),0,VLOOKUP($A412,'M1NM ELEM SEC CC20'!$A$2:$E$155,4,FALSE))</f>
        <v>209</v>
      </c>
      <c r="R414" s="17"/>
      <c r="S414" s="17">
        <f>IF(ISNA(VLOOKUP($A412,'Elem Second Child Count 20'!$A$2:$E$156,4,FALSE)),0,VLOOKUP($A412,'Elem Second Child Count 20'!$A$2:$E$156,4,FALSE))</f>
        <v>20</v>
      </c>
      <c r="T414" s="27">
        <f>SUM(S414/S412)</f>
        <v>0.2857142857142857</v>
      </c>
      <c r="U414" s="26">
        <f>SUM(R412*S414)</f>
        <v>245323.42261904763</v>
      </c>
      <c r="V414" s="26">
        <f>SUM(T414*V412)</f>
        <v>1766402.7171428569</v>
      </c>
      <c r="W414" s="17" t="str">
        <f>IF(V414&gt;U414,"MET", "NOT MET")</f>
        <v>MET</v>
      </c>
    </row>
    <row r="415" spans="1:23" x14ac:dyDescent="0.25">
      <c r="A415" s="23">
        <v>7612</v>
      </c>
      <c r="B415" s="24" t="s">
        <v>136</v>
      </c>
      <c r="C415" s="28">
        <f>IF(ISNA(VLOOKUP($A415,'Part 1'!$A$7:$B$153,2,FALSE)),0,VLOOKUP($A415,'Part 1'!$A$7:$B$153,2,FALSE))</f>
        <v>11638995.41</v>
      </c>
      <c r="D415" s="28">
        <f>IF(ISNA(VLOOKUP($A415,'Part 1'!$D$7:$E$153,2,FALSE)),0,VLOOKUP($A415,'Part 1'!$D$7:$E$153,2,FALSE))</f>
        <v>53063.26</v>
      </c>
      <c r="E415" s="28">
        <f>IF(ISNA(VLOOKUP($A415,'Part 1'!$G$7:$H$150,2,FALSE)),0,VLOOKUP($A415,'Part 1'!$G$7:$H$150,2,FALSE))</f>
        <v>0</v>
      </c>
      <c r="F415" s="25">
        <f>+C415-D415-E415</f>
        <v>11585932.15</v>
      </c>
      <c r="G415" s="26">
        <f>+'part 2 totals'!C147-'part 2 totals'!D147</f>
        <v>545468.71</v>
      </c>
      <c r="H415" s="26">
        <f>+'part 2 totals'!E147-'part 2 totals'!F147</f>
        <v>432193.23000000004</v>
      </c>
      <c r="I415" s="26">
        <f>+'part 2 totals'!G147-'part 2 totals'!H147</f>
        <v>0</v>
      </c>
      <c r="J415" s="26">
        <f>+'part 2 totals'!I147-'part 2 totals'!J147</f>
        <v>311911.39</v>
      </c>
      <c r="K415" s="26">
        <f>+'part 2 totals'!K147-'part 2 totals'!L147</f>
        <v>1077.19</v>
      </c>
      <c r="L415" s="26">
        <f>+'part 2 totals'!M147-'part 2 totals'!N147</f>
        <v>0</v>
      </c>
      <c r="M415" s="26">
        <f>+'part 2 totals'!O147-'part 2 totals'!P147</f>
        <v>0</v>
      </c>
      <c r="N415" s="26">
        <f>+'part 2 totals'!Q147-'part 2 totals'!R147+'part 2 totals'!S147-'part 2 totals'!T147</f>
        <v>0</v>
      </c>
      <c r="O415" s="26">
        <f>SUM(G415:N415)</f>
        <v>1290650.52</v>
      </c>
      <c r="P415" s="26">
        <f>+F415-O415</f>
        <v>10295281.630000001</v>
      </c>
      <c r="Q415" s="33">
        <f>IF(ISNA(VLOOKUP($A415,'M1NM ELEM SEC CC20'!$A$2:$E$155,5,FALSE)),0,VLOOKUP($A415,'M1NM ELEM SEC CC20'!$A$2:$E$155,5,FALSE))</f>
        <v>726</v>
      </c>
      <c r="R415" s="26">
        <f>SUM(P415/Q415)</f>
        <v>14180.828691460056</v>
      </c>
      <c r="S415" s="17">
        <f>IF(ISNA(VLOOKUP($A415,'Elem Second Child Count 20'!$A$2:$E$156,5,FALSE)),0,VLOOKUP($A415,'Elem Second Child Count 20'!$A$2:$E$156,5,FALSE))</f>
        <v>83</v>
      </c>
      <c r="T415" s="17"/>
      <c r="U415" s="26">
        <f>SUM(R415*S415)</f>
        <v>1177008.7813911845</v>
      </c>
      <c r="V415" s="26">
        <f>SUM(M415+N415+P415)</f>
        <v>10295281.630000001</v>
      </c>
      <c r="W415" s="17"/>
    </row>
    <row r="416" spans="1:23" x14ac:dyDescent="0.25">
      <c r="A416" s="23" t="s">
        <v>164</v>
      </c>
      <c r="B416" s="24"/>
      <c r="C416" s="25"/>
      <c r="D416" s="25"/>
      <c r="E416" s="25"/>
      <c r="F416" s="25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33">
        <f>IF(ISNA(VLOOKUP($A415,'M1NM ELEM SEC CC20'!$A$2:$E$155,3,FALSE)),0,VLOOKUP($A415,'M1NM ELEM SEC CC20'!$A$2:$E$155,3,FALSE))</f>
        <v>403</v>
      </c>
      <c r="R416" s="17"/>
      <c r="S416" s="17">
        <f>IF(ISNA(VLOOKUP($A415,'Elem Second Child Count 20'!$A$2:$E$156,3,FALSE)),0,VLOOKUP($A415,'Elem Second Child Count 20'!$A$2:$E$156,3,FALSE))</f>
        <v>47</v>
      </c>
      <c r="T416" s="27">
        <f>SUM(S416/S415)</f>
        <v>0.5662650602409639</v>
      </c>
      <c r="U416" s="26">
        <f>SUM(S416*R415)</f>
        <v>666498.94849862263</v>
      </c>
      <c r="V416" s="26">
        <f>SUM(T416*V415)</f>
        <v>5829858.2724096393</v>
      </c>
      <c r="W416" s="17" t="str">
        <f>IF(V416&gt;U416,"MET","NOT MET")</f>
        <v>MET</v>
      </c>
    </row>
    <row r="417" spans="1:23" x14ac:dyDescent="0.25">
      <c r="A417" s="23" t="s">
        <v>165</v>
      </c>
      <c r="B417" s="24"/>
      <c r="C417" s="25"/>
      <c r="D417" s="25"/>
      <c r="E417" s="25"/>
      <c r="F417" s="25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33">
        <f>IF(ISNA(VLOOKUP($A415,'M1NM ELEM SEC CC20'!$A$2:$E$155,4,FALSE)),0,VLOOKUP($A415,'M1NM ELEM SEC CC20'!$A$2:$E$155,4,FALSE))</f>
        <v>323</v>
      </c>
      <c r="R417" s="17"/>
      <c r="S417" s="17">
        <f>IF(ISNA(VLOOKUP($A415,'Elem Second Child Count 20'!$A$2:$E$156,4,FALSE)),0,VLOOKUP($A415,'Elem Second Child Count 20'!$A$2:$E$156,4,FALSE))</f>
        <v>36</v>
      </c>
      <c r="T417" s="27">
        <f>SUM(S417/S415)</f>
        <v>0.43373493975903615</v>
      </c>
      <c r="U417" s="26">
        <f>SUM(R415*S417)</f>
        <v>510509.83289256203</v>
      </c>
      <c r="V417" s="26">
        <f>SUM(T417*V415)</f>
        <v>4465423.3575903615</v>
      </c>
      <c r="W417" s="17" t="str">
        <f>IF(V417&gt;U417,"MET", "NOT MET")</f>
        <v>MET</v>
      </c>
    </row>
    <row r="418" spans="1:23" x14ac:dyDescent="0.25">
      <c r="A418" s="23">
        <v>7613</v>
      </c>
      <c r="B418" s="24" t="s">
        <v>137</v>
      </c>
      <c r="C418" s="28">
        <f>IF(ISNA(VLOOKUP($A418,'Part 1'!$A$7:$B$153,2,FALSE)),0,VLOOKUP($A418,'Part 1'!$A$7:$B$153,2,FALSE))</f>
        <v>22455922.140000001</v>
      </c>
      <c r="D418" s="28">
        <f>IF(ISNA(VLOOKUP($A418,'Part 1'!$D$7:$E$153,2,FALSE)),0,VLOOKUP($A418,'Part 1'!$D$7:$E$153,2,FALSE))</f>
        <v>2152517.5699999998</v>
      </c>
      <c r="E418" s="28">
        <f>IF(ISNA(VLOOKUP($A418,'Part 1'!$G$7:$H$150,2,FALSE)),0,VLOOKUP($A418,'Part 1'!$G$7:$H$150,2,FALSE))</f>
        <v>0</v>
      </c>
      <c r="F418" s="25">
        <f>+C418-D418-E418</f>
        <v>20303404.57</v>
      </c>
      <c r="G418" s="26">
        <f>+'part 2 totals'!C148-'part 2 totals'!D148</f>
        <v>1436484.59</v>
      </c>
      <c r="H418" s="26">
        <f>+'part 2 totals'!E148-'part 2 totals'!F148</f>
        <v>909012.94</v>
      </c>
      <c r="I418" s="26">
        <f>+'part 2 totals'!G148-'part 2 totals'!H148</f>
        <v>0</v>
      </c>
      <c r="J418" s="26">
        <f>+'part 2 totals'!I148-'part 2 totals'!J148</f>
        <v>453952.36000000004</v>
      </c>
      <c r="K418" s="26">
        <f>+'part 2 totals'!K148-'part 2 totals'!L148</f>
        <v>6996.8099999999995</v>
      </c>
      <c r="L418" s="26">
        <f>+'part 2 totals'!M148-'part 2 totals'!N148</f>
        <v>0</v>
      </c>
      <c r="M418" s="26">
        <f>+'part 2 totals'!O148-'part 2 totals'!P148</f>
        <v>0</v>
      </c>
      <c r="N418" s="26">
        <f>+'part 2 totals'!Q148-'part 2 totals'!R148+'part 2 totals'!S148-'part 2 totals'!T148</f>
        <v>0</v>
      </c>
      <c r="O418" s="26">
        <f>SUM(G418:N418)</f>
        <v>2806446.7</v>
      </c>
      <c r="P418" s="26">
        <f>+F418-O418</f>
        <v>17496957.870000001</v>
      </c>
      <c r="Q418" s="33">
        <f>IF(ISNA(VLOOKUP($A418,'M1NM ELEM SEC CC20'!$A$2:$E$155,5,FALSE)),0,VLOOKUP($A418,'M1NM ELEM SEC CC20'!$A$2:$E$155,5,FALSE))</f>
        <v>1668</v>
      </c>
      <c r="R418" s="26">
        <f>SUM(P418/Q418)</f>
        <v>10489.782895683455</v>
      </c>
      <c r="S418" s="17">
        <f>IF(ISNA(VLOOKUP($A418,'Elem Second Child Count 20'!$A$2:$E$156,5,FALSE)),0,VLOOKUP($A418,'Elem Second Child Count 20'!$A$2:$E$156,5,FALSE))</f>
        <v>231</v>
      </c>
      <c r="T418" s="17"/>
      <c r="U418" s="26">
        <f>SUM(R418*S418)</f>
        <v>2423139.8489028779</v>
      </c>
      <c r="V418" s="26">
        <f>SUM(M418+N418+P418)</f>
        <v>17496957.870000001</v>
      </c>
      <c r="W418" s="17"/>
    </row>
    <row r="419" spans="1:23" x14ac:dyDescent="0.25">
      <c r="A419" s="23" t="s">
        <v>164</v>
      </c>
      <c r="B419" s="24"/>
      <c r="C419" s="25"/>
      <c r="D419" s="25"/>
      <c r="E419" s="25"/>
      <c r="F419" s="25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33">
        <f>IF(ISNA(VLOOKUP($A418,'M1NM ELEM SEC CC20'!$A$2:$E$155,3,FALSE)),0,VLOOKUP($A418,'M1NM ELEM SEC CC20'!$A$2:$E$155,3,FALSE))</f>
        <v>859</v>
      </c>
      <c r="R419" s="17"/>
      <c r="S419" s="17">
        <f>IF(ISNA(VLOOKUP($A418,'Elem Second Child Count 20'!$A$2:$E$156,3,FALSE)),0,VLOOKUP($A418,'Elem Second Child Count 20'!$A$2:$E$156,3,FALSE))</f>
        <v>149</v>
      </c>
      <c r="T419" s="27">
        <f>SUM(S419/S418)</f>
        <v>0.64502164502164505</v>
      </c>
      <c r="U419" s="26">
        <f>SUM(S419*R418)</f>
        <v>1562977.6514568347</v>
      </c>
      <c r="V419" s="26">
        <f>SUM(T419*V418)</f>
        <v>11285916.548181819</v>
      </c>
      <c r="W419" s="17" t="str">
        <f>IF(V419&gt;U419,"MET","NOT MET")</f>
        <v>MET</v>
      </c>
    </row>
    <row r="420" spans="1:23" x14ac:dyDescent="0.25">
      <c r="A420" s="23" t="s">
        <v>165</v>
      </c>
      <c r="B420" s="24"/>
      <c r="C420" s="25"/>
      <c r="D420" s="25"/>
      <c r="E420" s="25"/>
      <c r="F420" s="25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33">
        <f>IF(ISNA(VLOOKUP($A418,'M1NM ELEM SEC CC20'!$A$2:$E$155,4,FALSE)),0,VLOOKUP($A418,'M1NM ELEM SEC CC20'!$A$2:$E$155,4,FALSE))</f>
        <v>809</v>
      </c>
      <c r="R420" s="26"/>
      <c r="S420" s="17">
        <f>IF(ISNA(VLOOKUP($A418,'Elem Second Child Count 20'!$A$2:$E$156,4,FALSE)),0,VLOOKUP($A418,'Elem Second Child Count 20'!$A$2:$E$156,4,FALSE))</f>
        <v>82</v>
      </c>
      <c r="T420" s="27">
        <f>SUM(S420/S418)</f>
        <v>0.354978354978355</v>
      </c>
      <c r="U420" s="26">
        <f>SUM(R418*S420)</f>
        <v>860162.19744604325</v>
      </c>
      <c r="V420" s="26">
        <f>SUM(T420*V418)</f>
        <v>6211041.3218181822</v>
      </c>
      <c r="W420" s="17" t="str">
        <f>IF(V420&gt;U420,"MET", "NOT MET")</f>
        <v>MET</v>
      </c>
    </row>
    <row r="421" spans="1:23" x14ac:dyDescent="0.25">
      <c r="A421" s="23">
        <v>7620</v>
      </c>
      <c r="B421" s="24" t="s">
        <v>138</v>
      </c>
      <c r="C421" s="28">
        <f>IF(ISNA(VLOOKUP($A421,'Part 1'!$A$7:$B$153,2,FALSE)),0,VLOOKUP($A421,'Part 1'!$A$7:$B$153,2,FALSE))</f>
        <v>43349844.990000002</v>
      </c>
      <c r="D421" s="28">
        <f>IF(ISNA(VLOOKUP($A421,'Part 1'!$D$7:$E$153,2,FALSE)),0,VLOOKUP($A421,'Part 1'!$D$7:$E$153,2,FALSE))</f>
        <v>695397.08</v>
      </c>
      <c r="E421" s="28">
        <f>IF(ISNA(VLOOKUP($A421,'Part 1'!$G$7:$H$150,2,FALSE)),0,VLOOKUP($A421,'Part 1'!$G$7:$H$150,2,FALSE))</f>
        <v>0</v>
      </c>
      <c r="F421" s="25">
        <f>+C421-D421-E421</f>
        <v>42654447.910000004</v>
      </c>
      <c r="G421" s="26">
        <f>+'part 2 totals'!C149-'part 2 totals'!D149</f>
        <v>2773853.79</v>
      </c>
      <c r="H421" s="26">
        <f>+'part 2 totals'!E149-'part 2 totals'!F149</f>
        <v>3676302.81</v>
      </c>
      <c r="I421" s="26">
        <f>+'part 2 totals'!G149-'part 2 totals'!H149</f>
        <v>0</v>
      </c>
      <c r="J421" s="26">
        <f>+'part 2 totals'!I149-'part 2 totals'!J149</f>
        <v>1581546.27</v>
      </c>
      <c r="K421" s="26">
        <f>+'part 2 totals'!K149-'part 2 totals'!L149</f>
        <v>49923.67</v>
      </c>
      <c r="L421" s="26">
        <f>+'part 2 totals'!M149-'part 2 totals'!N149</f>
        <v>0</v>
      </c>
      <c r="M421" s="26">
        <f>+'part 2 totals'!O149-'part 2 totals'!P149</f>
        <v>0</v>
      </c>
      <c r="N421" s="26">
        <f>+'part 2 totals'!Q149-'part 2 totals'!R149+'part 2 totals'!S149-'part 2 totals'!T149</f>
        <v>0</v>
      </c>
      <c r="O421" s="26">
        <f>SUM(G421:N421)</f>
        <v>8081626.5399999991</v>
      </c>
      <c r="P421" s="26">
        <f>+F421-O421</f>
        <v>34572821.370000005</v>
      </c>
      <c r="Q421" s="33">
        <f>IF(ISNA(VLOOKUP($A421,'M1NM ELEM SEC CC20'!$A$2:$E$155,5,FALSE)),0,VLOOKUP($A421,'M1NM ELEM SEC CC20'!$A$2:$E$155,5,FALSE))</f>
        <v>3789</v>
      </c>
      <c r="R421" s="26">
        <f>SUM(P421/Q421)</f>
        <v>9124.5239825811568</v>
      </c>
      <c r="S421" s="17">
        <f>IF(ISNA(VLOOKUP($A421,'Elem Second Child Count 20'!$A$2:$E$156,5,FALSE)),0,VLOOKUP($A421,'Elem Second Child Count 20'!$A$2:$E$156,5,FALSE))</f>
        <v>418</v>
      </c>
      <c r="T421" s="17"/>
      <c r="U421" s="26">
        <f>SUM(R421*S421)</f>
        <v>3814051.0247189235</v>
      </c>
      <c r="V421" s="26">
        <f>SUM(M421+N421+P421)</f>
        <v>34572821.370000005</v>
      </c>
      <c r="W421" s="17"/>
    </row>
    <row r="422" spans="1:23" x14ac:dyDescent="0.25">
      <c r="A422" s="23" t="s">
        <v>164</v>
      </c>
      <c r="B422" s="24"/>
      <c r="C422" s="25"/>
      <c r="D422" s="25"/>
      <c r="E422" s="25"/>
      <c r="F422" s="25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33">
        <f>IF(ISNA(VLOOKUP($A421,'M1NM ELEM SEC CC20'!$A$2:$E$155,3,FALSE)),0,VLOOKUP($A421,'M1NM ELEM SEC CC20'!$A$2:$E$155,3,FALSE))</f>
        <v>2192</v>
      </c>
      <c r="R422" s="17"/>
      <c r="S422" s="17">
        <f>IF(ISNA(VLOOKUP($A421,'Elem Second Child Count 20'!$A$2:$E$156,3,FALSE)),0,VLOOKUP($A421,'Elem Second Child Count 20'!$A$2:$E$156,3,FALSE))</f>
        <v>266</v>
      </c>
      <c r="T422" s="27">
        <f>SUM(S422/S421)</f>
        <v>0.63636363636363635</v>
      </c>
      <c r="U422" s="26">
        <f>SUM(S422*R421)</f>
        <v>2427123.3793665878</v>
      </c>
      <c r="V422" s="26">
        <f>SUM(T422*V421)</f>
        <v>22000886.326363638</v>
      </c>
      <c r="W422" s="17" t="str">
        <f>IF(V422&gt;U422,"MET","NOT MET")</f>
        <v>MET</v>
      </c>
    </row>
    <row r="423" spans="1:23" x14ac:dyDescent="0.25">
      <c r="A423" s="23" t="s">
        <v>165</v>
      </c>
      <c r="B423" s="24"/>
      <c r="C423" s="25"/>
      <c r="D423" s="25"/>
      <c r="E423" s="25"/>
      <c r="F423" s="25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33">
        <f>IF(ISNA(VLOOKUP($A421,'M1NM ELEM SEC CC20'!$A$2:$E$155,4,FALSE)),0,VLOOKUP($A421,'M1NM ELEM SEC CC20'!$A$2:$E$155,4,FALSE))</f>
        <v>1597</v>
      </c>
      <c r="R423" s="17"/>
      <c r="S423" s="17">
        <f>IF(ISNA(VLOOKUP($A421,'Elem Second Child Count 20'!$A$2:$E$156,4,FALSE)),0,VLOOKUP($A421,'Elem Second Child Count 20'!$A$2:$E$156,4,FALSE))</f>
        <v>152</v>
      </c>
      <c r="T423" s="27">
        <f>SUM(S423/S421)</f>
        <v>0.36363636363636365</v>
      </c>
      <c r="U423" s="26">
        <f>SUM(R421*S423)</f>
        <v>1386927.6453523359</v>
      </c>
      <c r="V423" s="26">
        <f>SUM(T423*V421)</f>
        <v>12571935.043636365</v>
      </c>
      <c r="W423" s="17" t="str">
        <f>IF(V423&gt;U423,"MET", "NOT MET")</f>
        <v>MET</v>
      </c>
    </row>
    <row r="424" spans="1:23" x14ac:dyDescent="0.25">
      <c r="A424" s="23">
        <v>7700</v>
      </c>
      <c r="B424" s="24" t="s">
        <v>139</v>
      </c>
      <c r="C424" s="28">
        <f>IF(ISNA(VLOOKUP($A424,'Part 1'!$A$7:$B$153,2,FALSE)),0,VLOOKUP($A424,'Part 1'!$A$7:$B$153,2,FALSE))</f>
        <v>35168107.890000001</v>
      </c>
      <c r="D424" s="28">
        <f>IF(ISNA(VLOOKUP($A424,'Part 1'!$D$7:$E$153,2,FALSE)),0,VLOOKUP($A424,'Part 1'!$D$7:$E$153,2,FALSE))</f>
        <v>326435.59999999998</v>
      </c>
      <c r="E424" s="28">
        <f>IF(ISNA(VLOOKUP($A424,'Part 1'!$G$7:$H$150,2,FALSE)),0,VLOOKUP($A424,'Part 1'!$G$7:$H$150,2,FALSE))</f>
        <v>0</v>
      </c>
      <c r="F424" s="25">
        <f>+C424-D424-E424</f>
        <v>34841672.289999999</v>
      </c>
      <c r="G424" s="26">
        <f>+'part 2 totals'!C150-'part 2 totals'!D150</f>
        <v>3450116.98</v>
      </c>
      <c r="H424" s="26">
        <f>+'part 2 totals'!E150-'part 2 totals'!F150</f>
        <v>940468.85</v>
      </c>
      <c r="I424" s="26">
        <f>+'part 2 totals'!G150-'part 2 totals'!H150</f>
        <v>0</v>
      </c>
      <c r="J424" s="26">
        <f>+'part 2 totals'!I150-'part 2 totals'!J150</f>
        <v>1115680.73</v>
      </c>
      <c r="K424" s="26">
        <f>+'part 2 totals'!K150-'part 2 totals'!L150</f>
        <v>41070.97</v>
      </c>
      <c r="L424" s="26">
        <f>+'part 2 totals'!M150-'part 2 totals'!N150</f>
        <v>0</v>
      </c>
      <c r="M424" s="26">
        <f>+'part 2 totals'!O150-'part 2 totals'!P150</f>
        <v>0</v>
      </c>
      <c r="N424" s="26">
        <f>+'part 2 totals'!Q150-'part 2 totals'!R150+'part 2 totals'!S150-'part 2 totals'!T150</f>
        <v>0</v>
      </c>
      <c r="O424" s="26">
        <f>SUM(G424:N424)</f>
        <v>5547337.5300000003</v>
      </c>
      <c r="P424" s="26">
        <f>+F424-O424</f>
        <v>29294334.759999998</v>
      </c>
      <c r="Q424" s="17">
        <f>IF(ISNA(VLOOKUP($A424,'M1NM ELEM SEC CC20'!$A$2:$E$155,5,FALSE)),0,VLOOKUP($A424,'M1NM ELEM SEC CC20'!$A$2:$E$155,5,FALSE))</f>
        <v>2921</v>
      </c>
      <c r="R424" s="26">
        <f>SUM(P424/Q424)</f>
        <v>10028.871879493323</v>
      </c>
      <c r="S424" s="17">
        <f>IF(ISNA(VLOOKUP($A424,'Elem Second Child Count 20'!$A$2:$E$156,5,FALSE)),0,VLOOKUP($A424,'Elem Second Child Count 20'!$A$2:$E$156,5,FALSE))</f>
        <v>541</v>
      </c>
      <c r="T424" s="17"/>
      <c r="U424" s="26">
        <f>SUM(R424*S424)</f>
        <v>5425619.6868058881</v>
      </c>
      <c r="V424" s="26">
        <f>SUM(M424+N424+P424)</f>
        <v>29294334.759999998</v>
      </c>
      <c r="W424" s="17"/>
    </row>
    <row r="425" spans="1:23" x14ac:dyDescent="0.25">
      <c r="A425" s="23" t="s">
        <v>164</v>
      </c>
      <c r="B425" s="24"/>
      <c r="C425" s="25"/>
      <c r="D425" s="25"/>
      <c r="E425" s="25"/>
      <c r="F425" s="25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17">
        <f>IF(ISNA(VLOOKUP($A424,'M1NM ELEM SEC CC20'!$A$2:$E$155,3,FALSE)),0,VLOOKUP($A424,'M1NM ELEM SEC CC20'!$A$2:$E$155,3,FALSE))</f>
        <v>1564</v>
      </c>
      <c r="R425" s="17"/>
      <c r="S425" s="17">
        <f>IF(ISNA(VLOOKUP($A424,'Elem Second Child Count 20'!$A$2:$E$156,3,FALSE)),0,VLOOKUP($A424,'Elem Second Child Count 20'!$A$2:$E$156,3,FALSE))</f>
        <v>361</v>
      </c>
      <c r="T425" s="27">
        <f>SUM(S425/S424)</f>
        <v>0.66728280961182995</v>
      </c>
      <c r="U425" s="26">
        <f>SUM(S425*R424)</f>
        <v>3620422.7484970894</v>
      </c>
      <c r="V425" s="26">
        <f>SUM(T425*V424)</f>
        <v>19547606.004362293</v>
      </c>
      <c r="W425" s="17" t="str">
        <f>IF(V425&gt;U425,"MET","NOT MET")</f>
        <v>MET</v>
      </c>
    </row>
    <row r="426" spans="1:23" x14ac:dyDescent="0.25">
      <c r="A426" s="23" t="s">
        <v>165</v>
      </c>
      <c r="B426" s="24"/>
      <c r="C426" s="25"/>
      <c r="D426" s="25"/>
      <c r="E426" s="25"/>
      <c r="F426" s="25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17">
        <f>IF(ISNA(VLOOKUP($A424,'M1NM ELEM SEC CC20'!$A$2:$E$155,4,FALSE)),0,VLOOKUP($A424,'M1NM ELEM SEC CC20'!$A$2:$E$155,4,FALSE))</f>
        <v>1357</v>
      </c>
      <c r="R426" s="17"/>
      <c r="S426" s="17">
        <f>IF(ISNA(VLOOKUP($A424,'Elem Second Child Count 20'!$A$2:$E$156,4,FALSE)),0,VLOOKUP($A424,'Elem Second Child Count 20'!$A$2:$E$156,4,FALSE))</f>
        <v>180</v>
      </c>
      <c r="T426" s="27">
        <f>SUM(S426/S424)</f>
        <v>0.33271719038817005</v>
      </c>
      <c r="U426" s="26">
        <f>SUM(R424*S426)</f>
        <v>1805196.9383087982</v>
      </c>
      <c r="V426" s="26">
        <f>SUM(T426*V424)</f>
        <v>9746728.7556377072</v>
      </c>
      <c r="W426" s="17" t="str">
        <f>IF(V426&gt;U426,"MET", "NOT MET")</f>
        <v>MET</v>
      </c>
    </row>
    <row r="427" spans="1:23" x14ac:dyDescent="0.25">
      <c r="A427" s="23">
        <v>7800</v>
      </c>
      <c r="B427" s="24" t="s">
        <v>140</v>
      </c>
      <c r="C427" s="28">
        <f>IF(ISNA(VLOOKUP($A427,'Part 1'!$A$7:$B$153,2,FALSE)),0,VLOOKUP($A427,'Part 1'!$A$7:$B$153,2,FALSE))</f>
        <v>16676745.51</v>
      </c>
      <c r="D427" s="28">
        <f>IF(ISNA(VLOOKUP($A427,'Part 1'!$D$7:$E$153,2,FALSE)),0,VLOOKUP($A427,'Part 1'!$D$7:$E$153,2,FALSE))</f>
        <v>550067.82999999996</v>
      </c>
      <c r="E427" s="28">
        <f>IF(ISNA(VLOOKUP($A427,'Part 1'!$G$7:$H$150,2,FALSE)),0,VLOOKUP($A427,'Part 1'!$G$7:$H$150,2,FALSE))</f>
        <v>0</v>
      </c>
      <c r="F427" s="25">
        <f>+C427-D427-E427</f>
        <v>16126677.68</v>
      </c>
      <c r="G427" s="26">
        <f>+'part 2 totals'!C151-'part 2 totals'!D151</f>
        <v>1312895.07</v>
      </c>
      <c r="H427" s="26">
        <f>+'part 2 totals'!E151-'part 2 totals'!F151</f>
        <v>604970.60000000009</v>
      </c>
      <c r="I427" s="26">
        <f>+'part 2 totals'!G151-'part 2 totals'!H151</f>
        <v>0</v>
      </c>
      <c r="J427" s="26">
        <f>+'part 2 totals'!I151-'part 2 totals'!J151</f>
        <v>453609.47</v>
      </c>
      <c r="K427" s="26">
        <f>+'part 2 totals'!K151-'part 2 totals'!L151</f>
        <v>17355.419999999998</v>
      </c>
      <c r="L427" s="26">
        <f>+'part 2 totals'!M151-'part 2 totals'!N151</f>
        <v>73592.44</v>
      </c>
      <c r="M427" s="26">
        <f>+'part 2 totals'!O151-'part 2 totals'!P151</f>
        <v>0</v>
      </c>
      <c r="N427" s="26">
        <f>+'part 2 totals'!Q151-'part 2 totals'!R151+'part 2 totals'!S151-'part 2 totals'!T151</f>
        <v>0</v>
      </c>
      <c r="O427" s="26">
        <f>SUM(G427:N427)</f>
        <v>2462423</v>
      </c>
      <c r="P427" s="26">
        <f>+F427-O427</f>
        <v>13664254.68</v>
      </c>
      <c r="Q427" s="32">
        <f>IF(ISNA(VLOOKUP($A427,'M1NM ELEM SEC CC20'!$A$2:$E$155,5,FALSE)),0,VLOOKUP($A427,'M1NM ELEM SEC CC20'!$A$2:$E$155,5,FALSE))</f>
        <v>1697</v>
      </c>
      <c r="R427" s="26">
        <f>SUM(P427/Q427)</f>
        <v>8052.0062934590451</v>
      </c>
      <c r="S427" s="17">
        <f>IF(ISNA(VLOOKUP($A427,'Elem Second Child Count 20'!$A$2:$E$156,5,FALSE)),0,VLOOKUP($A427,'Elem Second Child Count 20'!$A$2:$E$156,5,FALSE))</f>
        <v>268</v>
      </c>
      <c r="T427" s="17"/>
      <c r="U427" s="26">
        <f>SUM(R427*S427)</f>
        <v>2157937.686647024</v>
      </c>
      <c r="V427" s="26">
        <f>SUM(M427+N427+P427)</f>
        <v>13664254.68</v>
      </c>
      <c r="W427" s="17"/>
    </row>
    <row r="428" spans="1:23" x14ac:dyDescent="0.25">
      <c r="A428" s="23" t="s">
        <v>164</v>
      </c>
      <c r="B428" s="24"/>
      <c r="C428" s="25"/>
      <c r="D428" s="25"/>
      <c r="E428" s="25"/>
      <c r="F428" s="25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32">
        <f>IF(ISNA(VLOOKUP($A427,'M1NM ELEM SEC CC20'!$A$2:$E$155,3,FALSE)),0,VLOOKUP($A427,'M1NM ELEM SEC CC20'!$A$2:$E$155,3,FALSE))</f>
        <v>881</v>
      </c>
      <c r="R428" s="17"/>
      <c r="S428" s="17">
        <f>IF(ISNA(VLOOKUP($A427,'Elem Second Child Count 20'!$A$2:$E$156,3,FALSE)),0,VLOOKUP($A427,'Elem Second Child Count 20'!$A$2:$E$156,3,FALSE))</f>
        <v>183</v>
      </c>
      <c r="T428" s="27">
        <f>SUM(S428/S427)</f>
        <v>0.68283582089552242</v>
      </c>
      <c r="U428" s="26">
        <f>SUM(S428*R427)</f>
        <v>1473517.1517030052</v>
      </c>
      <c r="V428" s="26">
        <f>SUM(T428*V427)</f>
        <v>9330442.5613432843</v>
      </c>
      <c r="W428" s="17" t="str">
        <f>IF(V428&gt;U428,"MET","NOT MET")</f>
        <v>MET</v>
      </c>
    </row>
    <row r="429" spans="1:23" x14ac:dyDescent="0.25">
      <c r="A429" s="23" t="s">
        <v>165</v>
      </c>
      <c r="B429" s="24"/>
      <c r="C429" s="25"/>
      <c r="D429" s="25"/>
      <c r="E429" s="25"/>
      <c r="F429" s="25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32">
        <f>IF(ISNA(VLOOKUP($A427,'M1NM ELEM SEC CC20'!$A$2:$E$155,4,FALSE)),0,VLOOKUP($A427,'M1NM ELEM SEC CC20'!$A$2:$E$155,4,FALSE))</f>
        <v>816</v>
      </c>
      <c r="R429" s="17"/>
      <c r="S429" s="17">
        <f>IF(ISNA(VLOOKUP($A427,'Elem Second Child Count 20'!$A$2:$E$156,4,FALSE)),0,VLOOKUP($A427,'Elem Second Child Count 20'!$A$2:$E$156,4,FALSE))</f>
        <v>85</v>
      </c>
      <c r="T429" s="27">
        <f>SUM(S429/S427)</f>
        <v>0.31716417910447764</v>
      </c>
      <c r="U429" s="26">
        <f>SUM(R427*S429)</f>
        <v>684420.53494401881</v>
      </c>
      <c r="V429" s="26">
        <f>SUM(T429*V427)</f>
        <v>4333812.1186567163</v>
      </c>
      <c r="W429" s="17" t="str">
        <f>IF(V429&gt;U429,"MET", "NOT MET")</f>
        <v>MET</v>
      </c>
    </row>
    <row r="430" spans="1:23" x14ac:dyDescent="0.25">
      <c r="A430" s="23">
        <v>7900</v>
      </c>
      <c r="B430" s="24" t="s">
        <v>141</v>
      </c>
      <c r="C430" s="28">
        <f>IF(ISNA(VLOOKUP($A430,'Part 1'!$A$7:$B$153,2,FALSE)),0,VLOOKUP($A430,'Part 1'!$A$7:$B$153,2,FALSE))</f>
        <v>12308205.58</v>
      </c>
      <c r="D430" s="28">
        <f>IF(ISNA(VLOOKUP($A430,'Part 1'!$D$7:$E$153,2,FALSE)),0,VLOOKUP($A430,'Part 1'!$D$7:$E$153,2,FALSE))</f>
        <v>190055.08</v>
      </c>
      <c r="E430" s="28">
        <f>IF(ISNA(VLOOKUP($A430,'Part 1'!$G$7:$H$150,2,FALSE)),0,VLOOKUP($A430,'Part 1'!$G$7:$H$150,2,FALSE))</f>
        <v>0</v>
      </c>
      <c r="F430" s="25">
        <f>+C430-D430-E430</f>
        <v>12118150.5</v>
      </c>
      <c r="G430" s="26">
        <f>+'part 2 totals'!C152-'part 2 totals'!D152</f>
        <v>977883.13</v>
      </c>
      <c r="H430" s="26">
        <f>+'part 2 totals'!E152-'part 2 totals'!F152</f>
        <v>521712.35</v>
      </c>
      <c r="I430" s="26">
        <f>+'part 2 totals'!G152-'part 2 totals'!H152</f>
        <v>0</v>
      </c>
      <c r="J430" s="26">
        <f>+'part 2 totals'!I152-'part 2 totals'!J152</f>
        <v>330335.31</v>
      </c>
      <c r="K430" s="26">
        <f>+'part 2 totals'!K152-'part 2 totals'!L152</f>
        <v>7578.6</v>
      </c>
      <c r="L430" s="26">
        <f>+'part 2 totals'!M152-'part 2 totals'!N152</f>
        <v>2707.66</v>
      </c>
      <c r="M430" s="26">
        <f>+'part 2 totals'!O152-'part 2 totals'!P152</f>
        <v>0</v>
      </c>
      <c r="N430" s="26">
        <f>+'part 2 totals'!Q152-'part 2 totals'!R152+'part 2 totals'!S152-'part 2 totals'!T152</f>
        <v>12050.99</v>
      </c>
      <c r="O430" s="26">
        <f>SUM(G430:N430)</f>
        <v>1852268.04</v>
      </c>
      <c r="P430" s="26">
        <f>+F430-O430</f>
        <v>10265882.460000001</v>
      </c>
      <c r="Q430" s="32">
        <f>IF(ISNA(VLOOKUP($A430,'M1NM ELEM SEC CC20'!$A$2:$E$155,5,FALSE)),0,VLOOKUP($A430,'M1NM ELEM SEC CC20'!$A$2:$E$155,5,FALSE))</f>
        <v>1022</v>
      </c>
      <c r="R430" s="26">
        <f>SUM(P430/Q430)</f>
        <v>10044.894774951077</v>
      </c>
      <c r="S430" s="17">
        <f>IF(ISNA(VLOOKUP($A430,'Elem Second Child Count 20'!$A$2:$E$156,5,FALSE)),0,VLOOKUP($A430,'Elem Second Child Count 20'!$A$2:$E$156,5,FALSE))</f>
        <v>153</v>
      </c>
      <c r="T430" s="17"/>
      <c r="U430" s="26">
        <f>SUM(R430*S430)</f>
        <v>1536868.9005675148</v>
      </c>
      <c r="V430" s="26">
        <f>SUM(M430+N430+P430)</f>
        <v>10277933.450000001</v>
      </c>
      <c r="W430" s="17"/>
    </row>
    <row r="431" spans="1:23" x14ac:dyDescent="0.25">
      <c r="A431" s="23" t="s">
        <v>164</v>
      </c>
      <c r="B431" s="24"/>
      <c r="C431" s="25"/>
      <c r="D431" s="25"/>
      <c r="E431" s="25"/>
      <c r="F431" s="25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32">
        <f>IF(ISNA(VLOOKUP($A430,'M1NM ELEM SEC CC20'!$A$2:$E$155,3,FALSE)),0,VLOOKUP($A430,'M1NM ELEM SEC CC20'!$A$2:$E$155,3,FALSE))</f>
        <v>551</v>
      </c>
      <c r="R431" s="17"/>
      <c r="S431" s="17">
        <f>IF(ISNA(VLOOKUP($A430,'Elem Second Child Count 20'!$A$2:$E$156,3,FALSE)),0,VLOOKUP($A430,'Elem Second Child Count 20'!$A$2:$E$156,3,FALSE))</f>
        <v>90</v>
      </c>
      <c r="T431" s="27">
        <f>SUM(S431/S430)</f>
        <v>0.58823529411764708</v>
      </c>
      <c r="U431" s="26">
        <f>SUM(S431*R430)</f>
        <v>904040.52974559693</v>
      </c>
      <c r="V431" s="26">
        <f>SUM(T431*V430)</f>
        <v>6045843.2058823537</v>
      </c>
      <c r="W431" s="17" t="str">
        <f>IF(V431&gt;U431,"MET","NOT MET")</f>
        <v>MET</v>
      </c>
    </row>
    <row r="432" spans="1:23" x14ac:dyDescent="0.25">
      <c r="A432" s="23" t="s">
        <v>165</v>
      </c>
      <c r="B432" s="24"/>
      <c r="C432" s="25"/>
      <c r="D432" s="25"/>
      <c r="E432" s="25"/>
      <c r="F432" s="25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32">
        <f>IF(ISNA(VLOOKUP($A430,'M1NM ELEM SEC CC20'!$A$2:$E$155,4,FALSE)),0,VLOOKUP($A430,'M1NM ELEM SEC CC20'!$A$2:$E$155,4,FALSE))</f>
        <v>471</v>
      </c>
      <c r="R432" s="17"/>
      <c r="S432" s="17">
        <f>IF(ISNA(VLOOKUP($A430,'Elem Second Child Count 20'!$A$2:$E$156,4,FALSE)),0,VLOOKUP($A430,'Elem Second Child Count 20'!$A$2:$E$156,4,FALSE))</f>
        <v>63</v>
      </c>
      <c r="T432" s="27">
        <f>SUM(S432/S430)</f>
        <v>0.41176470588235292</v>
      </c>
      <c r="U432" s="26">
        <f>SUM(R430*S432)</f>
        <v>632828.3708219179</v>
      </c>
      <c r="V432" s="26">
        <f>SUM(T432*V430)</f>
        <v>4232090.2441176474</v>
      </c>
      <c r="W432" s="17" t="str">
        <f>IF(V432&gt;U432,"MET", "NOT MET")</f>
        <v>MET</v>
      </c>
    </row>
    <row r="433" spans="1:23" x14ac:dyDescent="0.25">
      <c r="A433" s="23">
        <v>8020</v>
      </c>
      <c r="B433" s="24" t="s">
        <v>142</v>
      </c>
      <c r="C433" s="28">
        <f>IF(ISNA(VLOOKUP($A433,'Part 1'!$A$7:$B$153,2,FALSE)),0,VLOOKUP($A433,'Part 1'!$A$7:$B$153,2,FALSE))</f>
        <v>26434909.109999999</v>
      </c>
      <c r="D433" s="28">
        <f>IF(ISNA(VLOOKUP($A433,'Part 1'!$D$7:$E$153,2,FALSE)),0,VLOOKUP($A433,'Part 1'!$D$7:$E$153,2,FALSE))</f>
        <v>702281.58</v>
      </c>
      <c r="E433" s="28">
        <f>IF(ISNA(VLOOKUP($A433,'Part 1'!$G$7:$H$150,2,FALSE)),0,VLOOKUP($A433,'Part 1'!$G$7:$H$150,2,FALSE))</f>
        <v>0</v>
      </c>
      <c r="F433" s="25">
        <f>+C433-D433-E433</f>
        <v>25732627.530000001</v>
      </c>
      <c r="G433" s="26">
        <f>+'part 2 totals'!C153-'part 2 totals'!D153</f>
        <v>1770871.34</v>
      </c>
      <c r="H433" s="26">
        <f>+'part 2 totals'!E153-'part 2 totals'!F153</f>
        <v>1249442.45</v>
      </c>
      <c r="I433" s="26">
        <f>+'part 2 totals'!G153-'part 2 totals'!H153</f>
        <v>0</v>
      </c>
      <c r="J433" s="26">
        <f>+'part 2 totals'!I153-'part 2 totals'!J153</f>
        <v>726208.62</v>
      </c>
      <c r="K433" s="26">
        <f>+'part 2 totals'!K153-'part 2 totals'!L153</f>
        <v>31465.9</v>
      </c>
      <c r="L433" s="26">
        <f>+'part 2 totals'!M153-'part 2 totals'!N153</f>
        <v>0</v>
      </c>
      <c r="M433" s="26">
        <f>+'part 2 totals'!O153-'part 2 totals'!P153</f>
        <v>0</v>
      </c>
      <c r="N433" s="26">
        <f>+'part 2 totals'!Q153-'part 2 totals'!R153+'part 2 totals'!S153-'part 2 totals'!T153</f>
        <v>0</v>
      </c>
      <c r="O433" s="26">
        <f>SUM(G433:N433)</f>
        <v>3777988.31</v>
      </c>
      <c r="P433" s="26">
        <f>+F433-O433</f>
        <v>21954639.220000003</v>
      </c>
      <c r="Q433" s="32">
        <f>IF(ISNA(VLOOKUP($A433,'M1NM ELEM SEC CC20'!$A$2:$E$155,5,FALSE)),0,VLOOKUP($A433,'M1NM ELEM SEC CC20'!$A$2:$E$155,5,FALSE))</f>
        <v>2625</v>
      </c>
      <c r="R433" s="26">
        <f>SUM(P433/Q433)</f>
        <v>8363.6720838095243</v>
      </c>
      <c r="S433" s="17">
        <f>IF(ISNA(VLOOKUP($A433,'Elem Second Child Count 20'!$A$2:$E$156,5,FALSE)),0,VLOOKUP($A433,'Elem Second Child Count 20'!$A$2:$E$156,5,FALSE))</f>
        <v>301</v>
      </c>
      <c r="T433" s="17"/>
      <c r="U433" s="26">
        <f>SUM(R433*S433)</f>
        <v>2517465.2972266669</v>
      </c>
      <c r="V433" s="26">
        <f>SUM(M433+N433+P433)</f>
        <v>21954639.220000003</v>
      </c>
      <c r="W433" s="17"/>
    </row>
    <row r="434" spans="1:23" x14ac:dyDescent="0.25">
      <c r="A434" s="23" t="s">
        <v>164</v>
      </c>
      <c r="B434" s="24"/>
      <c r="C434" s="25"/>
      <c r="D434" s="25"/>
      <c r="E434" s="25"/>
      <c r="F434" s="25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32">
        <f>IF(ISNA(VLOOKUP($A433,'M1NM ELEM SEC CC20'!$A$2:$E$155,3,FALSE)),0,VLOOKUP($A433,'M1NM ELEM SEC CC20'!$A$2:$E$155,3,FALSE))</f>
        <v>1334</v>
      </c>
      <c r="R434" s="17"/>
      <c r="S434" s="17">
        <f>IF(ISNA(VLOOKUP($A433,'Elem Second Child Count 20'!$A$2:$E$156,3,FALSE)),0,VLOOKUP($A433,'Elem Second Child Count 20'!$A$2:$E$156,3,FALSE))</f>
        <v>186</v>
      </c>
      <c r="T434" s="27">
        <f>SUM(S434/S433)</f>
        <v>0.61794019933554822</v>
      </c>
      <c r="U434" s="26">
        <f>SUM(S434*R433)</f>
        <v>1555643.0075885716</v>
      </c>
      <c r="V434" s="26">
        <f>SUM(T434*V433)</f>
        <v>13566654.135946846</v>
      </c>
      <c r="W434" s="17" t="str">
        <f>IF(V434&gt;U434,"MET","NOT MET")</f>
        <v>MET</v>
      </c>
    </row>
    <row r="435" spans="1:23" x14ac:dyDescent="0.25">
      <c r="A435" s="23" t="s">
        <v>165</v>
      </c>
      <c r="B435" s="24"/>
      <c r="C435" s="25"/>
      <c r="D435" s="25"/>
      <c r="E435" s="25"/>
      <c r="F435" s="25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32">
        <f>IF(ISNA(VLOOKUP($A433,'M1NM ELEM SEC CC20'!$A$2:$E$155,4,FALSE)),0,VLOOKUP($A433,'M1NM ELEM SEC CC20'!$A$2:$E$155,4,FALSE))</f>
        <v>1291</v>
      </c>
      <c r="R435" s="17"/>
      <c r="S435" s="17">
        <f>IF(ISNA(VLOOKUP($A433,'Elem Second Child Count 20'!$A$2:$E$156,4,FALSE)),0,VLOOKUP($A433,'Elem Second Child Count 20'!$A$2:$E$156,4,FALSE))</f>
        <v>115</v>
      </c>
      <c r="T435" s="27">
        <f>SUM(S435/S433)</f>
        <v>0.38205980066445183</v>
      </c>
      <c r="U435" s="26">
        <f>SUM(R433*S435)</f>
        <v>961822.2896380953</v>
      </c>
      <c r="V435" s="26">
        <f>SUM(T435*V433)</f>
        <v>8387985.0840531569</v>
      </c>
      <c r="W435" s="17" t="str">
        <f>IF(V435&gt;U435,"MET", "NOT MET")</f>
        <v>MET</v>
      </c>
    </row>
    <row r="436" spans="1:23" x14ac:dyDescent="0.25">
      <c r="A436" s="23">
        <v>8111</v>
      </c>
      <c r="B436" s="24" t="s">
        <v>143</v>
      </c>
      <c r="C436" s="28">
        <f>IF(ISNA(VLOOKUP($A436,'Part 1'!$A$7:$B$153,2,FALSE)),0,VLOOKUP($A436,'Part 1'!$A$7:$B$153,2,FALSE))</f>
        <v>5660611.9199999999</v>
      </c>
      <c r="D436" s="28">
        <f>IF(ISNA(VLOOKUP($A436,'Part 1'!$D$7:$E$153,2,FALSE)),0,VLOOKUP($A436,'Part 1'!$D$7:$E$153,2,FALSE))</f>
        <v>101083.18</v>
      </c>
      <c r="E436" s="28">
        <f>IF(ISNA(VLOOKUP($A436,'Part 1'!$G$7:$H$150,2,FALSE)),0,VLOOKUP($A436,'Part 1'!$G$7:$H$150,2,FALSE))</f>
        <v>0</v>
      </c>
      <c r="F436" s="25">
        <f>+C436-D436-E436</f>
        <v>5559528.7400000002</v>
      </c>
      <c r="G436" s="26">
        <f>+'part 2 totals'!C154-'part 2 totals'!D154</f>
        <v>333945.59000000003</v>
      </c>
      <c r="H436" s="26">
        <f>+'part 2 totals'!E154-'part 2 totals'!F154</f>
        <v>177650.47000000003</v>
      </c>
      <c r="I436" s="26">
        <f>+'part 2 totals'!G154-'part 2 totals'!H154</f>
        <v>0</v>
      </c>
      <c r="J436" s="26">
        <f>+'part 2 totals'!I154-'part 2 totals'!J154</f>
        <v>141318.24</v>
      </c>
      <c r="K436" s="26">
        <f>+'part 2 totals'!K154-'part 2 totals'!L154</f>
        <v>1437.2</v>
      </c>
      <c r="L436" s="26">
        <f>+'part 2 totals'!M154-'part 2 totals'!N154</f>
        <v>0</v>
      </c>
      <c r="M436" s="26">
        <f>+'part 2 totals'!O154-'part 2 totals'!P154</f>
        <v>1686.29</v>
      </c>
      <c r="N436" s="26">
        <f>+'part 2 totals'!Q154-'part 2 totals'!R154+'part 2 totals'!S154-'part 2 totals'!T154</f>
        <v>7776</v>
      </c>
      <c r="O436" s="26">
        <f>SUM(G436:N436)</f>
        <v>663813.79</v>
      </c>
      <c r="P436" s="26">
        <f>+F436-O436</f>
        <v>4895714.95</v>
      </c>
      <c r="Q436" s="32">
        <f>IF(ISNA(VLOOKUP($A436,'M1NM ELEM SEC CC20'!$A$2:$E$155,5,FALSE)),0,VLOOKUP($A436,'M1NM ELEM SEC CC20'!$A$2:$E$155,5,FALSE))</f>
        <v>445</v>
      </c>
      <c r="R436" s="26">
        <f>SUM(P436/Q436)</f>
        <v>11001.606629213484</v>
      </c>
      <c r="S436" s="17">
        <f>IF(ISNA(VLOOKUP($A436,'Elem Second Child Count 20'!$A$2:$E$156,5,FALSE)),0,VLOOKUP($A436,'Elem Second Child Count 20'!$A$2:$E$156,5,FALSE))</f>
        <v>62</v>
      </c>
      <c r="T436" s="17"/>
      <c r="U436" s="26">
        <f>SUM(R436*S436)</f>
        <v>682099.61101123597</v>
      </c>
      <c r="V436" s="26">
        <f>SUM(M436+N436+P436)</f>
        <v>4905177.24</v>
      </c>
      <c r="W436" s="17"/>
    </row>
    <row r="437" spans="1:23" x14ac:dyDescent="0.25">
      <c r="A437" s="23" t="s">
        <v>164</v>
      </c>
      <c r="B437" s="24"/>
      <c r="C437" s="25"/>
      <c r="D437" s="25"/>
      <c r="E437" s="25"/>
      <c r="F437" s="25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32">
        <f>IF(ISNA(VLOOKUP($A436,'M1NM ELEM SEC CC20'!$A$2:$E$155,3,FALSE)),0,VLOOKUP($A436,'M1NM ELEM SEC CC20'!$A$2:$E$155,3,FALSE))</f>
        <v>201</v>
      </c>
      <c r="R437" s="17"/>
      <c r="S437" s="17">
        <f>IF(ISNA(VLOOKUP($A436,'Elem Second Child Count 20'!$A$2:$E$156,3,FALSE)),0,VLOOKUP($A436,'Elem Second Child Count 20'!$A$2:$E$156,3,FALSE))</f>
        <v>30</v>
      </c>
      <c r="T437" s="27">
        <f>SUM(S437/S436)</f>
        <v>0.4838709677419355</v>
      </c>
      <c r="U437" s="26">
        <f>SUM(S437*R436)</f>
        <v>330048.19887640449</v>
      </c>
      <c r="V437" s="26">
        <f>SUM(T437*V436)</f>
        <v>2373472.8580645164</v>
      </c>
      <c r="W437" s="17" t="str">
        <f>IF(V437&gt;U437,"MET","NOT MET")</f>
        <v>MET</v>
      </c>
    </row>
    <row r="438" spans="1:23" x14ac:dyDescent="0.25">
      <c r="A438" s="23" t="s">
        <v>165</v>
      </c>
      <c r="B438" s="24"/>
      <c r="C438" s="25"/>
      <c r="D438" s="25"/>
      <c r="E438" s="25"/>
      <c r="F438" s="25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32">
        <f>IF(ISNA(VLOOKUP($A436,'M1NM ELEM SEC CC20'!$A$2:$E$155,4,FALSE)),0,VLOOKUP($A436,'M1NM ELEM SEC CC20'!$A$2:$E$155,4,FALSE))</f>
        <v>244</v>
      </c>
      <c r="R438" s="17"/>
      <c r="S438" s="17">
        <f>IF(ISNA(VLOOKUP($A436,'Elem Second Child Count 20'!$A$2:$E$156,4,FALSE)),0,VLOOKUP($A436,'Elem Second Child Count 20'!$A$2:$E$156,4,FALSE))</f>
        <v>32</v>
      </c>
      <c r="T438" s="27">
        <f>SUM(S438/S436)</f>
        <v>0.5161290322580645</v>
      </c>
      <c r="U438" s="26">
        <f>SUM(R436*S438)</f>
        <v>352051.41213483148</v>
      </c>
      <c r="V438" s="26">
        <f>SUM(T438*V436)</f>
        <v>2531704.3819354838</v>
      </c>
      <c r="W438" s="17" t="str">
        <f>IF(V438&gt;U438,"MET", "NOT MET")</f>
        <v>MET</v>
      </c>
    </row>
    <row r="439" spans="1:23" x14ac:dyDescent="0.25">
      <c r="A439" s="23">
        <v>8113</v>
      </c>
      <c r="B439" s="24" t="s">
        <v>144</v>
      </c>
      <c r="C439" s="28">
        <f>IF(ISNA(VLOOKUP($A439,'Part 1'!$A$7:$B$153,2,FALSE)),0,VLOOKUP($A439,'Part 1'!$A$7:$B$153,2,FALSE))</f>
        <v>10120568.08</v>
      </c>
      <c r="D439" s="28">
        <f>IF(ISNA(VLOOKUP($A439,'Part 1'!$D$7:$E$153,2,FALSE)),0,VLOOKUP($A439,'Part 1'!$D$7:$E$153,2,FALSE))</f>
        <v>219580.35</v>
      </c>
      <c r="E439" s="28">
        <f>IF(ISNA(VLOOKUP($A439,'Part 1'!$G$7:$H$150,2,FALSE)),0,VLOOKUP($A439,'Part 1'!$G$7:$H$150,2,FALSE))</f>
        <v>0</v>
      </c>
      <c r="F439" s="25">
        <f>+C439-D439-E439</f>
        <v>9900987.7300000004</v>
      </c>
      <c r="G439" s="26">
        <f>+'part 2 totals'!C155-'part 2 totals'!D155</f>
        <v>545478.73</v>
      </c>
      <c r="H439" s="26">
        <f>+'part 2 totals'!E155-'part 2 totals'!F155</f>
        <v>454904.08999999997</v>
      </c>
      <c r="I439" s="26">
        <f>+'part 2 totals'!G155-'part 2 totals'!H155</f>
        <v>0</v>
      </c>
      <c r="J439" s="26">
        <f>+'part 2 totals'!I155-'part 2 totals'!J155</f>
        <v>274979.34999999998</v>
      </c>
      <c r="K439" s="26">
        <f>+'part 2 totals'!K155-'part 2 totals'!L155</f>
        <v>8842.66</v>
      </c>
      <c r="L439" s="26">
        <f>+'part 2 totals'!M155-'part 2 totals'!N155</f>
        <v>429689</v>
      </c>
      <c r="M439" s="26">
        <f>+'part 2 totals'!O155-'part 2 totals'!P155</f>
        <v>0</v>
      </c>
      <c r="N439" s="26">
        <f>+'part 2 totals'!Q155-'part 2 totals'!R155+'part 2 totals'!S155-'part 2 totals'!T155</f>
        <v>0</v>
      </c>
      <c r="O439" s="26">
        <f>SUM(G439:N439)</f>
        <v>1713893.8299999998</v>
      </c>
      <c r="P439" s="26">
        <f>+F439-O439</f>
        <v>8187093.9000000004</v>
      </c>
      <c r="Q439" s="32">
        <f>IF(ISNA(VLOOKUP($A439,'M1NM ELEM SEC CC20'!$A$2:$E$155,5,FALSE)),0,VLOOKUP($A439,'M1NM ELEM SEC CC20'!$A$2:$E$155,5,FALSE))</f>
        <v>988</v>
      </c>
      <c r="R439" s="26">
        <f>SUM(P439/Q439)</f>
        <v>8286.5322874493922</v>
      </c>
      <c r="S439" s="17">
        <f>IF(ISNA(VLOOKUP($A439,'Elem Second Child Count 20'!$A$2:$E$156,5,FALSE)),0,VLOOKUP($A439,'Elem Second Child Count 20'!$A$2:$E$156,5,FALSE))</f>
        <v>148</v>
      </c>
      <c r="T439" s="17"/>
      <c r="U439" s="26">
        <f>SUM(R439*S439)</f>
        <v>1226406.77854251</v>
      </c>
      <c r="V439" s="26">
        <f>SUM(M439+N439+P439)</f>
        <v>8187093.9000000004</v>
      </c>
      <c r="W439" s="17"/>
    </row>
    <row r="440" spans="1:23" x14ac:dyDescent="0.25">
      <c r="A440" s="23" t="s">
        <v>164</v>
      </c>
      <c r="B440" s="24"/>
      <c r="C440" s="25"/>
      <c r="D440" s="25"/>
      <c r="E440" s="25"/>
      <c r="F440" s="25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32">
        <f>IF(ISNA(VLOOKUP($A439,'M1NM ELEM SEC CC20'!$A$2:$E$155,3,FALSE)),0,VLOOKUP($A439,'M1NM ELEM SEC CC20'!$A$2:$E$155,3,FALSE))</f>
        <v>530</v>
      </c>
      <c r="R440" s="17"/>
      <c r="S440" s="17">
        <f>IF(ISNA(VLOOKUP($A439,'Elem Second Child Count 20'!$A$2:$E$156,3,FALSE)),0,VLOOKUP($A439,'Elem Second Child Count 20'!$A$2:$E$156,3,FALSE))</f>
        <v>91</v>
      </c>
      <c r="T440" s="27">
        <f>SUM(S440/S439)</f>
        <v>0.61486486486486491</v>
      </c>
      <c r="U440" s="26">
        <f>SUM(S440*R439)</f>
        <v>754074.43815789465</v>
      </c>
      <c r="V440" s="26">
        <f>SUM(T440*V439)</f>
        <v>5033956.3844594602</v>
      </c>
      <c r="W440" s="17" t="str">
        <f>IF(V440&gt;U440,"MET","NOT MET")</f>
        <v>MET</v>
      </c>
    </row>
    <row r="441" spans="1:23" x14ac:dyDescent="0.25">
      <c r="A441" s="23" t="s">
        <v>165</v>
      </c>
      <c r="B441" s="24"/>
      <c r="C441" s="25"/>
      <c r="D441" s="25"/>
      <c r="E441" s="25"/>
      <c r="F441" s="25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32">
        <f>IF(ISNA(VLOOKUP($A439,'M1NM ELEM SEC CC20'!$A$2:$E$155,4,FALSE)),0,VLOOKUP($A439,'M1NM ELEM SEC CC20'!$A$2:$E$155,4,FALSE))</f>
        <v>458</v>
      </c>
      <c r="R441" s="17"/>
      <c r="S441" s="17">
        <f>IF(ISNA(VLOOKUP($A439,'Elem Second Child Count 20'!$A$2:$E$156,4,FALSE)),0,VLOOKUP($A439,'Elem Second Child Count 20'!$A$2:$E$156,4,FALSE))</f>
        <v>57</v>
      </c>
      <c r="T441" s="27">
        <f>SUM(S441/S439)</f>
        <v>0.38513513513513514</v>
      </c>
      <c r="U441" s="26">
        <f>SUM(R439*S441)</f>
        <v>472332.34038461535</v>
      </c>
      <c r="V441" s="26">
        <f>SUM(T441*V439)</f>
        <v>3153137.5155405407</v>
      </c>
      <c r="W441" s="17" t="str">
        <f>IF(V441&gt;U441,"MET", "NOT MET")</f>
        <v>MET</v>
      </c>
    </row>
    <row r="442" spans="1:23" x14ac:dyDescent="0.25">
      <c r="A442" s="23">
        <v>8200</v>
      </c>
      <c r="B442" s="24" t="s">
        <v>145</v>
      </c>
      <c r="C442" s="28">
        <f>IF(ISNA(VLOOKUP($A442,'Part 1'!$A$7:$B$153,2,FALSE)),0,VLOOKUP($A442,'Part 1'!$A$7:$B$153,2,FALSE))</f>
        <v>17106342.170000002</v>
      </c>
      <c r="D442" s="28">
        <f>IF(ISNA(VLOOKUP($A442,'Part 1'!$D$7:$E$153,2,FALSE)),0,VLOOKUP($A442,'Part 1'!$D$7:$E$153,2,FALSE))</f>
        <v>568391.98</v>
      </c>
      <c r="E442" s="28">
        <f>IF(ISNA(VLOOKUP($A442,'Part 1'!$G$7:$H$150,2,FALSE)),0,VLOOKUP($A442,'Part 1'!$G$7:$H$150,2,FALSE))</f>
        <v>0</v>
      </c>
      <c r="F442" s="25">
        <f>+C442-D442-E442</f>
        <v>16537950.190000001</v>
      </c>
      <c r="G442" s="26">
        <f>+'part 2 totals'!C156-'part 2 totals'!D156</f>
        <v>965367.92</v>
      </c>
      <c r="H442" s="26">
        <f>+'part 2 totals'!E156-'part 2 totals'!F156</f>
        <v>688216.61</v>
      </c>
      <c r="I442" s="26">
        <f>+'part 2 totals'!G156-'part 2 totals'!H156</f>
        <v>0</v>
      </c>
      <c r="J442" s="26">
        <f>+'part 2 totals'!I156-'part 2 totals'!J156</f>
        <v>294175.73</v>
      </c>
      <c r="K442" s="26">
        <f>+'part 2 totals'!K156-'part 2 totals'!L156</f>
        <v>6738.32</v>
      </c>
      <c r="L442" s="26">
        <f>+'part 2 totals'!M156-'part 2 totals'!N156</f>
        <v>0</v>
      </c>
      <c r="M442" s="26">
        <f>+'part 2 totals'!O156-'part 2 totals'!P156</f>
        <v>2850.86</v>
      </c>
      <c r="N442" s="26">
        <f>+'part 2 totals'!Q156-'part 2 totals'!R156+'part 2 totals'!S156-'part 2 totals'!T156</f>
        <v>0</v>
      </c>
      <c r="O442" s="26">
        <f>SUM(G442:N442)</f>
        <v>1957349.4400000002</v>
      </c>
      <c r="P442" s="26">
        <f>+F442-O442</f>
        <v>14580600.750000002</v>
      </c>
      <c r="Q442" s="32">
        <f>IF(ISNA(VLOOKUP($A442,'M1NM ELEM SEC CC20'!$A$2:$E$155,5,FALSE)),0,VLOOKUP($A442,'M1NM ELEM SEC CC20'!$A$2:$E$155,5,FALSE))</f>
        <v>1359</v>
      </c>
      <c r="R442" s="26">
        <f>SUM(P442/Q442)</f>
        <v>10728.918874172186</v>
      </c>
      <c r="S442" s="17">
        <f>IF(ISNA(VLOOKUP($A442,'Elem Second Child Count 20'!$A$2:$E$156,5,FALSE)),0,VLOOKUP($A442,'Elem Second Child Count 20'!$A$2:$E$156,5,FALSE))</f>
        <v>194</v>
      </c>
      <c r="T442" s="17"/>
      <c r="U442" s="26">
        <f>SUM(R442*S442)</f>
        <v>2081410.2615894042</v>
      </c>
      <c r="V442" s="26">
        <f>SUM(M442+N442+P442)</f>
        <v>14583451.610000001</v>
      </c>
      <c r="W442" s="17"/>
    </row>
    <row r="443" spans="1:23" x14ac:dyDescent="0.25">
      <c r="A443" s="23" t="s">
        <v>164</v>
      </c>
      <c r="B443" s="24"/>
      <c r="C443" s="25"/>
      <c r="D443" s="25"/>
      <c r="E443" s="25"/>
      <c r="F443" s="25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32">
        <f>IF(ISNA(VLOOKUP($A442,'M1NM ELEM SEC CC20'!$A$2:$E$155,3,FALSE)),0,VLOOKUP($A442,'M1NM ELEM SEC CC20'!$A$2:$E$155,3,FALSE))</f>
        <v>626</v>
      </c>
      <c r="R443" s="17"/>
      <c r="S443" s="17">
        <f>IF(ISNA(VLOOKUP($A442,'Elem Second Child Count 20'!$A$2:$E$156,3,FALSE)),0,VLOOKUP($A442,'Elem Second Child Count 20'!$A$2:$E$156,3,FALSE))</f>
        <v>112</v>
      </c>
      <c r="T443" s="27">
        <f>SUM(S443/S442)</f>
        <v>0.57731958762886593</v>
      </c>
      <c r="U443" s="26">
        <f>SUM(S443*R442)</f>
        <v>1201638.9139072848</v>
      </c>
      <c r="V443" s="26">
        <f>SUM(T443*V442)</f>
        <v>8419312.2696907222</v>
      </c>
      <c r="W443" s="17" t="str">
        <f>IF(V443&gt;U443,"MET","NOT MET")</f>
        <v>MET</v>
      </c>
    </row>
    <row r="444" spans="1:23" x14ac:dyDescent="0.25">
      <c r="A444" s="23" t="s">
        <v>165</v>
      </c>
      <c r="B444" s="24"/>
      <c r="C444" s="25"/>
      <c r="D444" s="25"/>
      <c r="E444" s="25"/>
      <c r="F444" s="25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32">
        <f>IF(ISNA(VLOOKUP($A442,'M1NM ELEM SEC CC20'!$A$2:$E$155,4,FALSE)),0,VLOOKUP($A442,'M1NM ELEM SEC CC20'!$A$2:$E$155,4,FALSE))</f>
        <v>733</v>
      </c>
      <c r="R444" s="17"/>
      <c r="S444" s="17">
        <f>IF(ISNA(VLOOKUP($A442,'Elem Second Child Count 20'!$A$2:$E$156,4,FALSE)),0,VLOOKUP($A442,'Elem Second Child Count 20'!$A$2:$E$156,4,FALSE))</f>
        <v>82</v>
      </c>
      <c r="T444" s="27">
        <f>SUM(S444/S442)</f>
        <v>0.42268041237113402</v>
      </c>
      <c r="U444" s="26">
        <f>SUM(R442*S444)</f>
        <v>879771.34768211923</v>
      </c>
      <c r="V444" s="26">
        <f>SUM(T444*V442)</f>
        <v>6164139.340309279</v>
      </c>
      <c r="W444" s="17" t="str">
        <f>IF(V444&gt;U444,"MET", "NOT MET")</f>
        <v>MET</v>
      </c>
    </row>
    <row r="445" spans="1:23" x14ac:dyDescent="0.25">
      <c r="A445" s="23">
        <v>8220</v>
      </c>
      <c r="B445" s="24" t="s">
        <v>146</v>
      </c>
      <c r="C445" s="28">
        <f>IF(ISNA(VLOOKUP($A445,'Part 1'!$A$7:$B$153,2,FALSE)),0,VLOOKUP($A445,'Part 1'!$A$7:$B$153,2,FALSE))</f>
        <v>21895493.710000001</v>
      </c>
      <c r="D445" s="28">
        <f>IF(ISNA(VLOOKUP($A445,'Part 1'!$D$7:$E$153,2,FALSE)),0,VLOOKUP($A445,'Part 1'!$D$7:$E$153,2,FALSE))</f>
        <v>786300.73</v>
      </c>
      <c r="E445" s="28">
        <f>IF(ISNA(VLOOKUP($A445,'Part 1'!$G$7:$H$151,2,FALSE)),0,VLOOKUP($A445,'Part 1'!$G$7:$H$151,2,FALSE))</f>
        <v>0</v>
      </c>
      <c r="F445" s="25">
        <f>+C445-D445-E445</f>
        <v>21109192.98</v>
      </c>
      <c r="G445" s="26">
        <f>+'part 2 totals'!C157-'part 2 totals'!D157</f>
        <v>1388201.86</v>
      </c>
      <c r="H445" s="26">
        <f>+'part 2 totals'!E157-'part 2 totals'!F157</f>
        <v>1035524.12</v>
      </c>
      <c r="I445" s="26">
        <f>+'part 2 totals'!G157-'part 2 totals'!H157</f>
        <v>0</v>
      </c>
      <c r="J445" s="26">
        <f>+'part 2 totals'!I157-'part 2 totals'!J157</f>
        <v>577438.62</v>
      </c>
      <c r="K445" s="26">
        <f>+'part 2 totals'!K157-'part 2 totals'!L157</f>
        <v>2828.25</v>
      </c>
      <c r="L445" s="26">
        <f>+'part 2 totals'!M157-'part 2 totals'!N157</f>
        <v>0</v>
      </c>
      <c r="M445" s="26">
        <f>+'part 2 totals'!O157-'part 2 totals'!P157</f>
        <v>0</v>
      </c>
      <c r="N445" s="26">
        <f>+'part 2 totals'!Q157-'part 2 totals'!R157+'part 2 totals'!S157-'part 2 totals'!T157</f>
        <v>22491.14</v>
      </c>
      <c r="O445" s="26">
        <f>SUM(G445:N445)</f>
        <v>3026483.99</v>
      </c>
      <c r="P445" s="26">
        <f>+F445-O445</f>
        <v>18082708.990000002</v>
      </c>
      <c r="Q445" s="32">
        <f>IF(ISNA(VLOOKUP($A445,'M1NM ELEM SEC CC20'!$A$2:$E$155,5,FALSE)),0,VLOOKUP($A445,'M1NM ELEM SEC CC20'!$A$2:$E$155,5,FALSE))</f>
        <v>2142</v>
      </c>
      <c r="R445" s="26">
        <f>SUM(P445/Q445)</f>
        <v>8441.9743183940245</v>
      </c>
      <c r="S445" s="17">
        <f>IF(ISNA(VLOOKUP($A445,'Elem Second Child Count 20'!$A$2:$E$156,5,FALSE)),0,VLOOKUP($A445,'Elem Second Child Count 20'!$A$2:$E$156,5,FALSE))</f>
        <v>317</v>
      </c>
      <c r="T445" s="17"/>
      <c r="U445" s="26">
        <f>SUM(R445*S445)</f>
        <v>2676105.8589309058</v>
      </c>
      <c r="V445" s="26">
        <f>SUM(M445+N445+P445)</f>
        <v>18105200.130000003</v>
      </c>
      <c r="W445" s="17"/>
    </row>
    <row r="446" spans="1:23" x14ac:dyDescent="0.25">
      <c r="A446" s="23" t="s">
        <v>164</v>
      </c>
      <c r="B446" s="24"/>
      <c r="C446" s="25"/>
      <c r="D446" s="25"/>
      <c r="E446" s="25"/>
      <c r="F446" s="25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32">
        <f>IF(ISNA(VLOOKUP($A445,'M1NM ELEM SEC CC20'!$A$2:$E$155,3,FALSE)),0,VLOOKUP($A445,'M1NM ELEM SEC CC20'!$A$2:$E$155,3,FALSE))</f>
        <v>1211</v>
      </c>
      <c r="R446" s="17"/>
      <c r="S446" s="17">
        <f>IF(ISNA(VLOOKUP($A445,'Elem Second Child Count 20'!$A$2:$E$156,3,FALSE)),0,VLOOKUP($A445,'Elem Second Child Count 20'!$A$2:$E$156,3,FALSE))</f>
        <v>223</v>
      </c>
      <c r="T446" s="27">
        <f>SUM(S446/S445)</f>
        <v>0.70347003154574128</v>
      </c>
      <c r="U446" s="26">
        <f>SUM(S446*R445)</f>
        <v>1882560.2730018676</v>
      </c>
      <c r="V446" s="26">
        <f>SUM(T446*V445)</f>
        <v>12736465.706593061</v>
      </c>
      <c r="W446" s="17" t="str">
        <f>IF(V446&gt;U446,"MET","NOT MET")</f>
        <v>MET</v>
      </c>
    </row>
    <row r="447" spans="1:23" x14ac:dyDescent="0.25">
      <c r="A447" s="23" t="s">
        <v>165</v>
      </c>
      <c r="B447" s="24"/>
      <c r="C447" s="25"/>
      <c r="D447" s="25"/>
      <c r="E447" s="25"/>
      <c r="F447" s="25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32">
        <f>IF(ISNA(VLOOKUP($A445,'M1NM ELEM SEC CC20'!$A$2:$E$155,4,FALSE)),0,VLOOKUP($A445,'M1NM ELEM SEC CC20'!$A$2:$E$155,4,FALSE))</f>
        <v>931</v>
      </c>
      <c r="R447" s="17"/>
      <c r="S447" s="17">
        <f>IF(ISNA(VLOOKUP($A445,'Elem Second Child Count 20'!$A$2:$E$156,4,FALSE)),0,VLOOKUP($A445,'Elem Second Child Count 20'!$A$2:$E$156,4,FALSE))</f>
        <v>94</v>
      </c>
      <c r="T447" s="27">
        <f>SUM(S447/S445)</f>
        <v>0.29652996845425866</v>
      </c>
      <c r="U447" s="26">
        <f>SUM(R445*S447)</f>
        <v>793545.58592903835</v>
      </c>
      <c r="V447" s="26">
        <f>SUM(T447*V445)</f>
        <v>5368734.4234069409</v>
      </c>
      <c r="W447" s="17" t="str">
        <f>IF(V447&gt;U447,"MET", "NOT MET")</f>
        <v>MET</v>
      </c>
    </row>
    <row r="448" spans="1:23" x14ac:dyDescent="0.25">
      <c r="A448" s="21"/>
      <c r="B448" s="24" t="s">
        <v>147</v>
      </c>
      <c r="C448" s="25">
        <f>SUM(C10:C445)</f>
        <v>4637092471.0899992</v>
      </c>
      <c r="D448" s="25">
        <f>SUM(D10:D445)</f>
        <v>131891275.09000003</v>
      </c>
      <c r="E448" s="25">
        <f>SUM(E10:E445)</f>
        <v>0</v>
      </c>
      <c r="F448" s="25">
        <f>SUM(F10:F445)</f>
        <v>4505201195.9999971</v>
      </c>
      <c r="G448" s="26">
        <f>+'part 2 totals'!C159-'part 2 totals'!D159</f>
        <v>367534089.82999986</v>
      </c>
      <c r="H448" s="25">
        <f t="shared" ref="H448:P448" si="0">SUM(H10:H445)</f>
        <v>171171948.79999998</v>
      </c>
      <c r="I448" s="25">
        <f t="shared" si="0"/>
        <v>1164077.2799999998</v>
      </c>
      <c r="J448" s="25">
        <f t="shared" si="0"/>
        <v>109365006.16999997</v>
      </c>
      <c r="K448" s="25">
        <f t="shared" si="0"/>
        <v>4118008.3299999996</v>
      </c>
      <c r="L448" s="25">
        <f t="shared" si="0"/>
        <v>26259357.82</v>
      </c>
      <c r="M448" s="25">
        <f t="shared" si="0"/>
        <v>79301.56</v>
      </c>
      <c r="N448" s="25">
        <f t="shared" si="0"/>
        <v>3646446.8599999994</v>
      </c>
      <c r="O448" s="25">
        <f t="shared" si="0"/>
        <v>683338236.65000021</v>
      </c>
      <c r="P448" s="25">
        <f t="shared" si="0"/>
        <v>3821862959.3500013</v>
      </c>
      <c r="Q448" s="25">
        <f>SUM(Q10:Q447)</f>
        <v>869910</v>
      </c>
      <c r="R448" s="25">
        <f>SUM(R10:R445)</f>
        <v>1345148.5377343856</v>
      </c>
      <c r="S448" s="25">
        <f>SUM(S10:S447)</f>
        <v>126884</v>
      </c>
      <c r="T448" s="25">
        <f>SUM(T10:T445)</f>
        <v>144</v>
      </c>
      <c r="U448" s="25">
        <f>SUM(U10:U445)</f>
        <v>1108525628.4764571</v>
      </c>
      <c r="V448" s="25">
        <f>SUM(V10:V445)</f>
        <v>7631494119.6200027</v>
      </c>
      <c r="W448" s="25">
        <f>SUM(W10:W445)</f>
        <v>0</v>
      </c>
    </row>
    <row r="449" spans="1:23" x14ac:dyDescent="0.25">
      <c r="A449" s="17"/>
      <c r="B449" s="17"/>
      <c r="C449" s="25">
        <f>'Part 1'!B4</f>
        <v>4637092471.0899992</v>
      </c>
      <c r="D449" s="25">
        <f>'Part 1'!E4</f>
        <v>131891275.09000003</v>
      </c>
      <c r="E449" s="25">
        <f>'Part 1'!L5</f>
        <v>0</v>
      </c>
      <c r="F449" s="25">
        <f>(C448-D448-E448)</f>
        <v>4505201195.999999</v>
      </c>
      <c r="G449" s="25">
        <f>+'part 2 totals'!C160-'part 2 totals'!D160</f>
        <v>367534089.82999986</v>
      </c>
      <c r="H449" s="25">
        <f>+'part 2 totals'!E160-'part 2 totals'!F160</f>
        <v>171171948.80000004</v>
      </c>
      <c r="I449" s="25">
        <f>+'part 2 totals'!G160-'part 2 totals'!H160</f>
        <v>1164077.2799999998</v>
      </c>
      <c r="J449" s="25">
        <f>+'part 2 totals'!I160-'part 2 totals'!J160</f>
        <v>109365006.16999991</v>
      </c>
      <c r="K449" s="25">
        <f>+'part 2 totals'!K160-'part 2 totals'!L160</f>
        <v>4118008.3299999996</v>
      </c>
      <c r="L449" s="25">
        <f>+'part 2 totals'!M160-'part 2 totals'!N160</f>
        <v>26259357.82</v>
      </c>
      <c r="M449" s="25">
        <f>+'part 2 totals'!O160-'part 2 totals'!P160</f>
        <v>79301.559999999939</v>
      </c>
      <c r="N449" s="25">
        <f>+'part 2 totals'!Q160-'part 2 totals'!R160+'part 2 totals'!S160-'part 2 totals'!T160</f>
        <v>3646446.86</v>
      </c>
      <c r="O449" s="25">
        <f>SUM(G449:N449)</f>
        <v>683338236.64999986</v>
      </c>
      <c r="P449" s="25">
        <f>+F448-O448</f>
        <v>3821862959.349997</v>
      </c>
      <c r="Q449" s="25">
        <f>+G448-P448</f>
        <v>-3454328869.5200014</v>
      </c>
      <c r="R449" s="25">
        <f>+H448-Q448</f>
        <v>170302038.79999998</v>
      </c>
      <c r="S449" s="25">
        <f t="shared" ref="S449:W449" si="1">+I448-R448</f>
        <v>-181071.25773438578</v>
      </c>
      <c r="T449" s="25">
        <f t="shared" si="1"/>
        <v>109238122.16999997</v>
      </c>
      <c r="U449" s="25">
        <f t="shared" si="1"/>
        <v>4117864.3299999996</v>
      </c>
      <c r="V449" s="25">
        <f t="shared" si="1"/>
        <v>-1082266270.6564572</v>
      </c>
      <c r="W449" s="25">
        <f t="shared" si="1"/>
        <v>-7631414818.0600023</v>
      </c>
    </row>
    <row r="450" spans="1:23" x14ac:dyDescent="0.25">
      <c r="A450" s="17"/>
      <c r="B450" s="17"/>
      <c r="C450" s="25">
        <f>+C448-C449</f>
        <v>0</v>
      </c>
      <c r="D450" s="25">
        <f>+D448-D449</f>
        <v>0</v>
      </c>
      <c r="E450" s="34">
        <f>+E448-E449</f>
        <v>0</v>
      </c>
      <c r="F450" s="25">
        <f>+F448-F449</f>
        <v>0</v>
      </c>
      <c r="G450" s="25">
        <f>+G448-G449</f>
        <v>0</v>
      </c>
      <c r="H450" s="25">
        <f t="shared" ref="H450:N450" si="2">+H448-H449</f>
        <v>0</v>
      </c>
      <c r="I450" s="25">
        <f t="shared" si="2"/>
        <v>0</v>
      </c>
      <c r="J450" s="25">
        <f t="shared" si="2"/>
        <v>0</v>
      </c>
      <c r="K450" s="25">
        <f t="shared" si="2"/>
        <v>0</v>
      </c>
      <c r="L450" s="25">
        <f t="shared" si="2"/>
        <v>0</v>
      </c>
      <c r="M450" s="25">
        <f t="shared" si="2"/>
        <v>0</v>
      </c>
      <c r="N450" s="25">
        <f t="shared" si="2"/>
        <v>0</v>
      </c>
      <c r="O450" s="25">
        <f>+O448-O449</f>
        <v>0</v>
      </c>
      <c r="P450" s="25">
        <f>+P448-P449</f>
        <v>4.291534423828125E-6</v>
      </c>
      <c r="Q450" s="25">
        <f>+Q448-Q449</f>
        <v>3455198779.5200014</v>
      </c>
      <c r="R450" s="25">
        <f t="shared" ref="R450:W450" si="3">+R448-R449</f>
        <v>-168956890.26226559</v>
      </c>
      <c r="S450" s="25">
        <f t="shared" si="3"/>
        <v>307955.25773438578</v>
      </c>
      <c r="T450" s="25">
        <f t="shared" si="3"/>
        <v>-109237978.16999997</v>
      </c>
      <c r="U450" s="25">
        <f t="shared" si="3"/>
        <v>1104407764.1464572</v>
      </c>
      <c r="V450" s="25">
        <f t="shared" si="3"/>
        <v>8713760390.2764606</v>
      </c>
      <c r="W450" s="25">
        <f t="shared" si="3"/>
        <v>7631414818.0600023</v>
      </c>
    </row>
    <row r="451" spans="1:23" x14ac:dyDescent="0.25">
      <c r="B451" s="1">
        <f>COUNTA(B10:B449)</f>
        <v>147</v>
      </c>
    </row>
    <row r="465" spans="1:5" ht="18.5" x14ac:dyDescent="0.45">
      <c r="A465"/>
      <c r="B465" s="80" t="s">
        <v>415</v>
      </c>
      <c r="C465"/>
      <c r="D465"/>
      <c r="E465"/>
    </row>
    <row r="466" spans="1:5" ht="14.5" x14ac:dyDescent="0.35">
      <c r="A466">
        <v>911</v>
      </c>
      <c r="B466" t="s">
        <v>416</v>
      </c>
      <c r="C466" t="s">
        <v>417</v>
      </c>
      <c r="D466"/>
      <c r="E466"/>
    </row>
    <row r="467" spans="1:5" ht="14.5" x14ac:dyDescent="0.35">
      <c r="A467">
        <v>1402</v>
      </c>
      <c r="B467" t="s">
        <v>419</v>
      </c>
      <c r="C467" t="s">
        <v>420</v>
      </c>
      <c r="D467"/>
      <c r="E467"/>
    </row>
    <row r="468" spans="1:5" ht="14.5" x14ac:dyDescent="0.35">
      <c r="A468" s="70">
        <v>1425</v>
      </c>
      <c r="B468" t="s">
        <v>236</v>
      </c>
      <c r="C468" t="s">
        <v>421</v>
      </c>
      <c r="D468"/>
      <c r="E468"/>
    </row>
    <row r="469" spans="1:5" ht="14.5" x14ac:dyDescent="0.35">
      <c r="A469" s="70">
        <v>1802</v>
      </c>
      <c r="B469" t="s">
        <v>38</v>
      </c>
      <c r="C469" t="s">
        <v>422</v>
      </c>
      <c r="D469"/>
      <c r="E469"/>
    </row>
    <row r="470" spans="1:5" ht="14.5" x14ac:dyDescent="0.35">
      <c r="A470" s="70">
        <v>2505</v>
      </c>
      <c r="B470" t="s">
        <v>237</v>
      </c>
      <c r="C470" t="s">
        <v>421</v>
      </c>
      <c r="D470"/>
      <c r="E470"/>
    </row>
    <row r="471" spans="1:5" ht="14.5" x14ac:dyDescent="0.35">
      <c r="A471" s="70">
        <v>2545</v>
      </c>
      <c r="B471" t="s">
        <v>241</v>
      </c>
      <c r="C471" t="s">
        <v>423</v>
      </c>
      <c r="D471"/>
      <c r="E471"/>
    </row>
  </sheetData>
  <sheetProtection algorithmName="SHA-512" hashValue="qjSE2D5HHwQ7hx8cS4zsOaNp4yrWezlgJVq5TIqQFQQGWedagtguJwjlvLIipTiWezS9VLEg31uuq5dGn0r/AQ==" saltValue="ef/rQmnLRTGUrX31u8rc1w==" spinCount="100000" sheet="1" objects="1" scenarios="1"/>
  <pageMargins left="0" right="0" top="0.75" bottom="0" header="0.3" footer="0.3"/>
  <pageSetup paperSize="5" scale="42" fitToHeight="4" orientation="landscape" r:id="rId1"/>
  <ignoredErrors>
    <ignoredError sqref="G44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0CC94-A793-4B4E-9DB4-84578F30A835}">
  <dimension ref="A1:F155"/>
  <sheetViews>
    <sheetView workbookViewId="0">
      <selection activeCell="A2" sqref="A2:B2"/>
    </sheetView>
  </sheetViews>
  <sheetFormatPr defaultColWidth="9.1796875" defaultRowHeight="14.5" x14ac:dyDescent="0.35"/>
  <cols>
    <col min="1" max="1" width="18.26953125" style="36" customWidth="1"/>
    <col min="2" max="2" width="26.1796875" style="36" customWidth="1"/>
    <col min="3" max="3" width="6.26953125" style="36" customWidth="1"/>
    <col min="4" max="4" width="18.26953125" style="36" customWidth="1"/>
    <col min="5" max="5" width="26.1796875" style="36" customWidth="1"/>
    <col min="6" max="6" width="6.26953125" style="36" customWidth="1"/>
    <col min="7" max="16384" width="9.1796875" style="36"/>
  </cols>
  <sheetData>
    <row r="1" spans="1:6" ht="41" x14ac:dyDescent="0.35">
      <c r="A1" s="35" t="s">
        <v>173</v>
      </c>
      <c r="B1" s="35" t="s">
        <v>174</v>
      </c>
      <c r="D1" s="35" t="s">
        <v>173</v>
      </c>
      <c r="E1" s="35" t="s">
        <v>175</v>
      </c>
    </row>
    <row r="2" spans="1:6" ht="66" customHeight="1" x14ac:dyDescent="0.35">
      <c r="A2" s="125" t="s">
        <v>176</v>
      </c>
      <c r="B2" s="125"/>
      <c r="C2" s="37"/>
      <c r="D2" s="126" t="s">
        <v>177</v>
      </c>
      <c r="E2" s="126"/>
      <c r="F2" s="37"/>
    </row>
    <row r="4" spans="1:6" x14ac:dyDescent="0.35">
      <c r="B4" s="38">
        <f>SUM(B6:B151)</f>
        <v>4637092471.0899992</v>
      </c>
      <c r="E4" s="38">
        <f>SUM(E6:E151)</f>
        <v>131891275.09000003</v>
      </c>
    </row>
    <row r="5" spans="1:6" x14ac:dyDescent="0.35">
      <c r="A5" s="39" t="s">
        <v>178</v>
      </c>
      <c r="B5" s="39" t="s">
        <v>1</v>
      </c>
      <c r="D5" s="39" t="s">
        <v>178</v>
      </c>
      <c r="E5" s="39" t="s">
        <v>1</v>
      </c>
    </row>
    <row r="6" spans="1:6" x14ac:dyDescent="0.35">
      <c r="A6" s="44">
        <v>130</v>
      </c>
      <c r="B6" s="40">
        <v>38741019.859999999</v>
      </c>
      <c r="D6" s="44">
        <v>130</v>
      </c>
      <c r="E6" s="40">
        <v>654765.48</v>
      </c>
    </row>
    <row r="7" spans="1:6" x14ac:dyDescent="0.35">
      <c r="A7" s="44">
        <v>200</v>
      </c>
      <c r="B7" s="40">
        <v>30410198.030000001</v>
      </c>
      <c r="D7" s="44">
        <v>200</v>
      </c>
      <c r="E7" s="40">
        <v>1012806.82</v>
      </c>
    </row>
    <row r="8" spans="1:6" x14ac:dyDescent="0.35">
      <c r="A8" s="44">
        <v>220</v>
      </c>
      <c r="B8" s="40">
        <v>22569581.949999999</v>
      </c>
      <c r="D8" s="44">
        <v>220</v>
      </c>
      <c r="E8" s="40">
        <v>323581.09999999998</v>
      </c>
    </row>
    <row r="9" spans="1:6" x14ac:dyDescent="0.35">
      <c r="A9" s="44">
        <v>300</v>
      </c>
      <c r="B9" s="40">
        <v>13606809.619999999</v>
      </c>
      <c r="D9" s="44">
        <v>300</v>
      </c>
      <c r="E9" s="40">
        <v>542093.87</v>
      </c>
    </row>
    <row r="10" spans="1:6" x14ac:dyDescent="0.35">
      <c r="A10" s="44">
        <v>400</v>
      </c>
      <c r="B10" s="40">
        <v>13826627.939999999</v>
      </c>
      <c r="D10" s="44">
        <v>400</v>
      </c>
      <c r="E10" s="40">
        <v>480525.06</v>
      </c>
    </row>
    <row r="11" spans="1:6" x14ac:dyDescent="0.35">
      <c r="A11" s="44">
        <v>420</v>
      </c>
      <c r="B11" s="40">
        <v>20870632.670000002</v>
      </c>
      <c r="D11" s="44">
        <v>420</v>
      </c>
      <c r="E11" s="40">
        <v>405441.65</v>
      </c>
    </row>
    <row r="12" spans="1:6" x14ac:dyDescent="0.35">
      <c r="A12" s="44">
        <v>500</v>
      </c>
      <c r="B12" s="40">
        <v>11076563.390000001</v>
      </c>
      <c r="D12" s="44">
        <v>500</v>
      </c>
      <c r="E12" s="40">
        <v>152843.93</v>
      </c>
    </row>
    <row r="13" spans="1:6" x14ac:dyDescent="0.35">
      <c r="A13" s="44">
        <v>614</v>
      </c>
      <c r="B13" s="40">
        <v>33037151.43</v>
      </c>
      <c r="D13" s="44">
        <v>614</v>
      </c>
      <c r="E13" s="40">
        <v>778109.97</v>
      </c>
    </row>
    <row r="14" spans="1:6" x14ac:dyDescent="0.35">
      <c r="A14" s="44">
        <v>617</v>
      </c>
      <c r="B14" s="40">
        <v>11722551.84</v>
      </c>
      <c r="D14" s="44">
        <v>617</v>
      </c>
      <c r="E14" s="40">
        <v>352147.72</v>
      </c>
    </row>
    <row r="15" spans="1:6" x14ac:dyDescent="0.35">
      <c r="A15" s="44">
        <v>618</v>
      </c>
      <c r="B15" s="40">
        <v>14482304.51</v>
      </c>
      <c r="D15" s="44">
        <v>618</v>
      </c>
      <c r="E15" s="40">
        <v>202776.26</v>
      </c>
    </row>
    <row r="16" spans="1:6" x14ac:dyDescent="0.35">
      <c r="A16" s="44">
        <v>700</v>
      </c>
      <c r="B16" s="40">
        <v>22750580.449999999</v>
      </c>
      <c r="D16" s="44">
        <v>700</v>
      </c>
      <c r="E16" s="40">
        <v>676970.16</v>
      </c>
    </row>
    <row r="17" spans="1:5" x14ac:dyDescent="0.35">
      <c r="A17" s="44">
        <v>800</v>
      </c>
      <c r="B17" s="40">
        <v>9451485.3399999999</v>
      </c>
      <c r="D17" s="44">
        <v>800</v>
      </c>
      <c r="E17" s="40">
        <v>309574.53000000003</v>
      </c>
    </row>
    <row r="18" spans="1:5" x14ac:dyDescent="0.35">
      <c r="A18" s="44">
        <v>900</v>
      </c>
      <c r="B18" s="40">
        <v>4542878.0599999996</v>
      </c>
      <c r="D18" s="44">
        <v>900</v>
      </c>
      <c r="E18" s="40">
        <v>132112.49</v>
      </c>
    </row>
    <row r="19" spans="1:5" x14ac:dyDescent="0.35">
      <c r="A19" s="44">
        <v>920</v>
      </c>
      <c r="B19" s="40">
        <v>16277752.76</v>
      </c>
      <c r="D19" s="44">
        <v>920</v>
      </c>
      <c r="E19" s="40">
        <v>276026.71000000002</v>
      </c>
    </row>
    <row r="20" spans="1:5" x14ac:dyDescent="0.35">
      <c r="A20" s="44">
        <v>921</v>
      </c>
      <c r="B20" s="40">
        <v>6701542.5999999996</v>
      </c>
      <c r="D20" s="44">
        <v>921</v>
      </c>
      <c r="E20" s="40">
        <v>125281.92</v>
      </c>
    </row>
    <row r="21" spans="1:5" x14ac:dyDescent="0.35">
      <c r="A21" s="44">
        <v>1000</v>
      </c>
      <c r="B21" s="40">
        <v>17270357.66</v>
      </c>
      <c r="D21" s="44">
        <v>1000</v>
      </c>
      <c r="E21" s="40">
        <v>886401.25</v>
      </c>
    </row>
    <row r="22" spans="1:5" x14ac:dyDescent="0.35">
      <c r="A22" s="44">
        <v>1100</v>
      </c>
      <c r="B22" s="40">
        <v>16526351.050000001</v>
      </c>
      <c r="D22" s="44">
        <v>1100</v>
      </c>
      <c r="E22" s="40">
        <v>161249.21</v>
      </c>
    </row>
    <row r="23" spans="1:5" x14ac:dyDescent="0.35">
      <c r="A23" s="44">
        <v>1211</v>
      </c>
      <c r="B23" s="40">
        <v>8963385.0399999991</v>
      </c>
      <c r="D23" s="44">
        <v>1211</v>
      </c>
      <c r="E23" s="40">
        <v>366426.26</v>
      </c>
    </row>
    <row r="24" spans="1:5" x14ac:dyDescent="0.35">
      <c r="A24" s="44">
        <v>1212</v>
      </c>
      <c r="B24" s="40">
        <v>18639845.579999998</v>
      </c>
      <c r="D24" s="44">
        <v>1212</v>
      </c>
      <c r="E24" s="40">
        <v>490622.92</v>
      </c>
    </row>
    <row r="25" spans="1:5" x14ac:dyDescent="0.35">
      <c r="A25" s="44">
        <v>1321</v>
      </c>
      <c r="B25" s="40">
        <v>28843373.050000001</v>
      </c>
      <c r="D25" s="44">
        <v>1321</v>
      </c>
      <c r="E25" s="40">
        <v>417415.6</v>
      </c>
    </row>
    <row r="26" spans="1:5" x14ac:dyDescent="0.35">
      <c r="A26" s="44">
        <v>1400</v>
      </c>
      <c r="B26" s="40">
        <v>16434006.57</v>
      </c>
      <c r="D26" s="44">
        <v>1400</v>
      </c>
      <c r="E26" s="40">
        <v>408561.93</v>
      </c>
    </row>
    <row r="27" spans="1:5" x14ac:dyDescent="0.35">
      <c r="A27" s="44">
        <v>1402</v>
      </c>
      <c r="B27" s="40">
        <v>2512852.73</v>
      </c>
      <c r="D27" s="44">
        <v>1402</v>
      </c>
      <c r="E27" s="40">
        <v>119924.31</v>
      </c>
    </row>
    <row r="28" spans="1:5" x14ac:dyDescent="0.35">
      <c r="A28" s="44">
        <v>1420</v>
      </c>
      <c r="B28" s="40">
        <v>24863160.649999999</v>
      </c>
      <c r="D28" s="44">
        <v>1420</v>
      </c>
      <c r="E28" s="40">
        <v>831605.38</v>
      </c>
    </row>
    <row r="29" spans="1:5" x14ac:dyDescent="0.35">
      <c r="A29" s="44">
        <v>1425</v>
      </c>
      <c r="B29" s="40">
        <v>3116232.37</v>
      </c>
      <c r="D29" s="44">
        <v>1425</v>
      </c>
      <c r="E29" s="40">
        <v>204030.07</v>
      </c>
    </row>
    <row r="30" spans="1:5" x14ac:dyDescent="0.35">
      <c r="A30" s="44">
        <v>1500</v>
      </c>
      <c r="B30" s="40">
        <v>23504798.620000001</v>
      </c>
      <c r="D30" s="44">
        <v>1500</v>
      </c>
      <c r="E30" s="40">
        <v>655532.07999999996</v>
      </c>
    </row>
    <row r="31" spans="1:5" x14ac:dyDescent="0.35">
      <c r="A31" s="44">
        <v>1520</v>
      </c>
      <c r="B31" s="40">
        <v>14675241.810000001</v>
      </c>
      <c r="D31" s="44">
        <v>1520</v>
      </c>
      <c r="E31" s="40">
        <v>267691.89</v>
      </c>
    </row>
    <row r="32" spans="1:5" x14ac:dyDescent="0.35">
      <c r="A32" s="44">
        <v>1600</v>
      </c>
      <c r="B32" s="40">
        <v>28805077.27</v>
      </c>
      <c r="D32" s="44">
        <v>1600</v>
      </c>
      <c r="E32" s="40">
        <v>749355.48</v>
      </c>
    </row>
    <row r="33" spans="1:5" x14ac:dyDescent="0.35">
      <c r="A33" s="44">
        <v>1700</v>
      </c>
      <c r="B33" s="40">
        <v>285420784.77999997</v>
      </c>
      <c r="D33" s="44">
        <v>1700</v>
      </c>
      <c r="E33" s="40">
        <v>4517288.0999999996</v>
      </c>
    </row>
    <row r="34" spans="1:5" x14ac:dyDescent="0.35">
      <c r="A34" s="44">
        <v>1800</v>
      </c>
      <c r="B34" s="40">
        <v>26263676.739999998</v>
      </c>
      <c r="D34" s="44">
        <v>1800</v>
      </c>
      <c r="E34" s="40">
        <v>950907.96</v>
      </c>
    </row>
    <row r="35" spans="1:5" x14ac:dyDescent="0.35">
      <c r="A35" s="44">
        <v>1802</v>
      </c>
      <c r="B35" s="40">
        <v>6220592.46</v>
      </c>
      <c r="D35" s="44">
        <v>1802</v>
      </c>
      <c r="E35" s="40">
        <v>73478.27</v>
      </c>
    </row>
    <row r="36" spans="1:5" x14ac:dyDescent="0.35">
      <c r="A36" s="44">
        <v>1820</v>
      </c>
      <c r="B36" s="40">
        <v>43359921.100000001</v>
      </c>
      <c r="D36" s="44">
        <v>1820</v>
      </c>
      <c r="E36" s="40">
        <v>1481101.69</v>
      </c>
    </row>
    <row r="37" spans="1:5" x14ac:dyDescent="0.35">
      <c r="A37" s="44">
        <v>1821</v>
      </c>
      <c r="B37" s="40">
        <v>38963931.030000001</v>
      </c>
      <c r="D37" s="44">
        <v>1821</v>
      </c>
      <c r="E37" s="40">
        <v>1452718.83</v>
      </c>
    </row>
    <row r="38" spans="1:5" x14ac:dyDescent="0.35">
      <c r="A38" s="44">
        <v>1900</v>
      </c>
      <c r="B38" s="40">
        <v>14227383.27</v>
      </c>
      <c r="D38" s="44">
        <v>1900</v>
      </c>
      <c r="E38" s="40">
        <v>410499.68</v>
      </c>
    </row>
    <row r="39" spans="1:5" x14ac:dyDescent="0.35">
      <c r="A39" s="44">
        <v>2000</v>
      </c>
      <c r="B39" s="40">
        <v>35956524.979999997</v>
      </c>
      <c r="D39" s="44">
        <v>2000</v>
      </c>
      <c r="E39" s="40">
        <v>1014128.18</v>
      </c>
    </row>
    <row r="40" spans="1:5" x14ac:dyDescent="0.35">
      <c r="A40" s="44">
        <v>2100</v>
      </c>
      <c r="B40" s="40">
        <v>17846675.399999999</v>
      </c>
      <c r="D40" s="44">
        <v>2100</v>
      </c>
      <c r="E40" s="40">
        <v>469944.19</v>
      </c>
    </row>
    <row r="41" spans="1:5" x14ac:dyDescent="0.35">
      <c r="A41" s="44">
        <v>2220</v>
      </c>
      <c r="B41" s="40">
        <v>39358989.710000001</v>
      </c>
      <c r="D41" s="44">
        <v>2220</v>
      </c>
      <c r="E41" s="40">
        <v>1900993.52</v>
      </c>
    </row>
    <row r="42" spans="1:5" x14ac:dyDescent="0.35">
      <c r="A42" s="44">
        <v>2300</v>
      </c>
      <c r="B42" s="40">
        <v>44575526.409999996</v>
      </c>
      <c r="D42" s="44">
        <v>2300</v>
      </c>
      <c r="E42" s="40">
        <v>2076434.69</v>
      </c>
    </row>
    <row r="43" spans="1:5" x14ac:dyDescent="0.35">
      <c r="A43" s="44">
        <v>2320</v>
      </c>
      <c r="B43" s="40">
        <v>21254820.920000002</v>
      </c>
      <c r="D43" s="44">
        <v>2320</v>
      </c>
      <c r="E43" s="40">
        <v>418449.37</v>
      </c>
    </row>
    <row r="44" spans="1:5" x14ac:dyDescent="0.35">
      <c r="A44" s="44">
        <v>2400</v>
      </c>
      <c r="B44" s="40">
        <v>144590963.24000001</v>
      </c>
      <c r="D44" s="44">
        <v>2400</v>
      </c>
      <c r="E44" s="40">
        <v>4734559.29</v>
      </c>
    </row>
    <row r="45" spans="1:5" x14ac:dyDescent="0.35">
      <c r="A45" s="44">
        <v>2420</v>
      </c>
      <c r="B45" s="40">
        <v>64823082.439999998</v>
      </c>
      <c r="D45" s="44">
        <v>2420</v>
      </c>
      <c r="E45" s="40">
        <v>1719543.31</v>
      </c>
    </row>
    <row r="46" spans="1:5" x14ac:dyDescent="0.35">
      <c r="A46" s="44">
        <v>2421</v>
      </c>
      <c r="B46" s="40">
        <v>62012455.810000002</v>
      </c>
      <c r="D46" s="44">
        <v>2421</v>
      </c>
      <c r="E46" s="40">
        <v>1814933.52</v>
      </c>
    </row>
    <row r="47" spans="1:5" x14ac:dyDescent="0.35">
      <c r="A47" s="44">
        <v>2422</v>
      </c>
      <c r="B47" s="40">
        <v>28032360.690000001</v>
      </c>
      <c r="D47" s="44">
        <v>2422</v>
      </c>
      <c r="E47" s="40">
        <v>538580.09</v>
      </c>
    </row>
    <row r="48" spans="1:5" x14ac:dyDescent="0.35">
      <c r="A48" s="44">
        <v>2423</v>
      </c>
      <c r="B48" s="40">
        <v>23725024.780000001</v>
      </c>
      <c r="D48" s="44">
        <v>2423</v>
      </c>
      <c r="E48" s="40">
        <v>1543333.27</v>
      </c>
    </row>
    <row r="49" spans="1:5" x14ac:dyDescent="0.35">
      <c r="A49" s="44">
        <v>2500</v>
      </c>
      <c r="B49" s="40">
        <v>52676457.759999998</v>
      </c>
      <c r="D49" s="44">
        <v>2500</v>
      </c>
      <c r="E49" s="40">
        <v>1013053.95</v>
      </c>
    </row>
    <row r="50" spans="1:5" x14ac:dyDescent="0.35">
      <c r="A50" s="44">
        <v>2505</v>
      </c>
      <c r="B50" s="40">
        <v>3561370.44</v>
      </c>
      <c r="D50" s="44">
        <v>2505</v>
      </c>
      <c r="E50" s="40">
        <v>265160.53000000003</v>
      </c>
    </row>
    <row r="51" spans="1:5" x14ac:dyDescent="0.35">
      <c r="A51" s="44">
        <v>2515</v>
      </c>
      <c r="B51" s="40">
        <v>4797697.99</v>
      </c>
      <c r="D51" s="44">
        <v>2515</v>
      </c>
      <c r="E51" s="40">
        <v>262282.33</v>
      </c>
    </row>
    <row r="52" spans="1:5" x14ac:dyDescent="0.35">
      <c r="A52" s="44">
        <v>2520</v>
      </c>
      <c r="B52" s="40">
        <v>242249679.78</v>
      </c>
      <c r="D52" s="44">
        <v>2520</v>
      </c>
      <c r="E52" s="40">
        <v>5284495.5</v>
      </c>
    </row>
    <row r="53" spans="1:5" x14ac:dyDescent="0.35">
      <c r="A53" s="44">
        <v>2521</v>
      </c>
      <c r="B53" s="40">
        <v>43489854.549999997</v>
      </c>
      <c r="D53" s="44">
        <v>2521</v>
      </c>
      <c r="E53" s="40">
        <v>630082.85</v>
      </c>
    </row>
    <row r="54" spans="1:5" x14ac:dyDescent="0.35">
      <c r="A54" s="44">
        <v>2525</v>
      </c>
      <c r="B54" s="40">
        <v>2327692.0299999998</v>
      </c>
      <c r="D54" s="44">
        <v>2525</v>
      </c>
      <c r="E54" s="40">
        <v>30352.07</v>
      </c>
    </row>
    <row r="55" spans="1:5" x14ac:dyDescent="0.35">
      <c r="A55" s="44">
        <v>2535</v>
      </c>
      <c r="B55" s="40">
        <v>4687425.45</v>
      </c>
      <c r="D55" s="44">
        <v>2535</v>
      </c>
      <c r="E55" s="40">
        <v>260792.73</v>
      </c>
    </row>
    <row r="56" spans="1:5" x14ac:dyDescent="0.35">
      <c r="A56" s="44">
        <v>2545</v>
      </c>
      <c r="B56" s="40">
        <v>1889591.73</v>
      </c>
      <c r="D56" s="44">
        <v>2545</v>
      </c>
      <c r="E56" s="40">
        <v>162312.94</v>
      </c>
    </row>
    <row r="57" spans="1:5" x14ac:dyDescent="0.35">
      <c r="A57" s="44">
        <v>2611</v>
      </c>
      <c r="B57" s="40">
        <v>28090646.57</v>
      </c>
      <c r="D57" s="44">
        <v>2611</v>
      </c>
      <c r="E57" s="40">
        <v>633963.19999999995</v>
      </c>
    </row>
    <row r="58" spans="1:5" x14ac:dyDescent="0.35">
      <c r="A58" s="44">
        <v>2700</v>
      </c>
      <c r="B58" s="40">
        <v>17127426.379999999</v>
      </c>
      <c r="D58" s="44">
        <v>2700</v>
      </c>
      <c r="E58" s="40">
        <v>674548.85</v>
      </c>
    </row>
    <row r="59" spans="1:5" x14ac:dyDescent="0.35">
      <c r="A59" s="44">
        <v>2900</v>
      </c>
      <c r="B59" s="40">
        <v>30346142.079999998</v>
      </c>
      <c r="D59" s="44">
        <v>2900</v>
      </c>
      <c r="E59" s="40">
        <v>780163.93</v>
      </c>
    </row>
    <row r="60" spans="1:5" x14ac:dyDescent="0.35">
      <c r="A60" s="44">
        <v>3000</v>
      </c>
      <c r="B60" s="40">
        <v>86427762.769999996</v>
      </c>
      <c r="D60" s="44">
        <v>3000</v>
      </c>
      <c r="E60" s="40">
        <v>4207511.5199999996</v>
      </c>
    </row>
    <row r="61" spans="1:5" x14ac:dyDescent="0.35">
      <c r="A61" s="44">
        <v>3020</v>
      </c>
      <c r="B61" s="40">
        <v>28018894.949999999</v>
      </c>
      <c r="D61" s="44">
        <v>3020</v>
      </c>
      <c r="E61" s="40">
        <v>1360422.52</v>
      </c>
    </row>
    <row r="62" spans="1:5" x14ac:dyDescent="0.35">
      <c r="A62" s="44">
        <v>3021</v>
      </c>
      <c r="B62" s="40">
        <v>54200775.109999999</v>
      </c>
      <c r="D62" s="44">
        <v>3021</v>
      </c>
      <c r="E62" s="40">
        <v>2068769.35</v>
      </c>
    </row>
    <row r="63" spans="1:5" x14ac:dyDescent="0.35">
      <c r="A63" s="44">
        <v>3022</v>
      </c>
      <c r="B63" s="40">
        <v>91744030.019999996</v>
      </c>
      <c r="D63" s="44">
        <v>3022</v>
      </c>
      <c r="E63" s="40">
        <v>2036515.26</v>
      </c>
    </row>
    <row r="64" spans="1:5" x14ac:dyDescent="0.35">
      <c r="A64" s="44">
        <v>3111</v>
      </c>
      <c r="B64" s="40">
        <v>11025745.41</v>
      </c>
      <c r="D64" s="44">
        <v>3111</v>
      </c>
      <c r="E64" s="40">
        <v>160573.94</v>
      </c>
    </row>
    <row r="65" spans="1:5" x14ac:dyDescent="0.35">
      <c r="A65" s="44">
        <v>3112</v>
      </c>
      <c r="B65" s="40">
        <v>14207603.51</v>
      </c>
      <c r="D65" s="44">
        <v>3112</v>
      </c>
      <c r="E65" s="40">
        <v>627972.73</v>
      </c>
    </row>
    <row r="66" spans="1:5" x14ac:dyDescent="0.35">
      <c r="A66" s="44">
        <v>3200</v>
      </c>
      <c r="B66" s="40">
        <v>11974388.789999999</v>
      </c>
      <c r="D66" s="44">
        <v>3200</v>
      </c>
      <c r="E66" s="40">
        <v>260970.88</v>
      </c>
    </row>
    <row r="67" spans="1:5" x14ac:dyDescent="0.35">
      <c r="A67" s="44">
        <v>3300</v>
      </c>
      <c r="B67" s="40">
        <v>16615346.970000001</v>
      </c>
      <c r="D67" s="44">
        <v>3300</v>
      </c>
      <c r="E67" s="40">
        <v>889557.94</v>
      </c>
    </row>
    <row r="68" spans="1:5" x14ac:dyDescent="0.35">
      <c r="A68" s="44">
        <v>3400</v>
      </c>
      <c r="B68" s="40">
        <v>72138180.420000002</v>
      </c>
      <c r="D68" s="44">
        <v>3400</v>
      </c>
      <c r="E68" s="40">
        <v>1831429.26</v>
      </c>
    </row>
    <row r="69" spans="1:5" x14ac:dyDescent="0.35">
      <c r="A69" s="44">
        <v>3420</v>
      </c>
      <c r="B69" s="40">
        <v>32705761</v>
      </c>
      <c r="D69" s="44">
        <v>3420</v>
      </c>
      <c r="E69" s="40">
        <v>287246.28999999998</v>
      </c>
    </row>
    <row r="70" spans="1:5" x14ac:dyDescent="0.35">
      <c r="A70" s="44">
        <v>3500</v>
      </c>
      <c r="B70" s="40">
        <v>14045626.82</v>
      </c>
      <c r="D70" s="44">
        <v>3500</v>
      </c>
      <c r="E70" s="40">
        <v>420065.24</v>
      </c>
    </row>
    <row r="71" spans="1:5" x14ac:dyDescent="0.35">
      <c r="A71" s="44">
        <v>3600</v>
      </c>
      <c r="B71" s="40">
        <v>28440587.129999999</v>
      </c>
      <c r="D71" s="44">
        <v>3600</v>
      </c>
      <c r="E71" s="40">
        <v>1016816.53</v>
      </c>
    </row>
    <row r="72" spans="1:5" x14ac:dyDescent="0.35">
      <c r="A72" s="44">
        <v>3620</v>
      </c>
      <c r="B72" s="40">
        <v>46920764.590000004</v>
      </c>
      <c r="D72" s="44">
        <v>3620</v>
      </c>
      <c r="E72" s="40">
        <v>1824531.42</v>
      </c>
    </row>
    <row r="73" spans="1:5" x14ac:dyDescent="0.35">
      <c r="A73" s="44">
        <v>3700</v>
      </c>
      <c r="B73" s="40">
        <v>96746335.700000003</v>
      </c>
      <c r="D73" s="44">
        <v>3700</v>
      </c>
      <c r="E73" s="40">
        <v>2476858.5</v>
      </c>
    </row>
    <row r="74" spans="1:5" x14ac:dyDescent="0.35">
      <c r="A74" s="44">
        <v>3800</v>
      </c>
      <c r="B74" s="40">
        <v>62054003.530000001</v>
      </c>
      <c r="D74" s="44">
        <v>3800</v>
      </c>
      <c r="E74" s="40">
        <v>1421096.32</v>
      </c>
    </row>
    <row r="75" spans="1:5" x14ac:dyDescent="0.35">
      <c r="A75" s="44">
        <v>3820</v>
      </c>
      <c r="B75" s="40">
        <v>58503436.890000001</v>
      </c>
      <c r="D75" s="44">
        <v>3820</v>
      </c>
      <c r="E75" s="40">
        <v>954765.77</v>
      </c>
    </row>
    <row r="76" spans="1:5" x14ac:dyDescent="0.35">
      <c r="A76" s="44">
        <v>3900</v>
      </c>
      <c r="B76" s="40">
        <v>19335904.859999999</v>
      </c>
      <c r="D76" s="44">
        <v>3900</v>
      </c>
      <c r="E76" s="40">
        <v>741307.09</v>
      </c>
    </row>
    <row r="77" spans="1:5" x14ac:dyDescent="0.35">
      <c r="A77" s="44">
        <v>4000</v>
      </c>
      <c r="B77" s="40">
        <v>24893234.890000001</v>
      </c>
      <c r="D77" s="44">
        <v>4000</v>
      </c>
      <c r="E77" s="40">
        <v>1052002.8899999999</v>
      </c>
    </row>
    <row r="78" spans="1:5" x14ac:dyDescent="0.35">
      <c r="A78" s="44">
        <v>4100</v>
      </c>
      <c r="B78" s="40">
        <v>61915819.630000003</v>
      </c>
      <c r="D78" s="44">
        <v>4100</v>
      </c>
      <c r="E78" s="40">
        <v>1553788.81</v>
      </c>
    </row>
    <row r="79" spans="1:5" x14ac:dyDescent="0.35">
      <c r="A79" s="44">
        <v>4111</v>
      </c>
      <c r="B79" s="40">
        <v>11133155.41</v>
      </c>
      <c r="D79" s="44">
        <v>4111</v>
      </c>
      <c r="E79" s="40">
        <v>393513.9</v>
      </c>
    </row>
    <row r="80" spans="1:5" x14ac:dyDescent="0.35">
      <c r="A80" s="44">
        <v>4120</v>
      </c>
      <c r="B80" s="40">
        <v>72658444.939999998</v>
      </c>
      <c r="D80" s="44">
        <v>4120</v>
      </c>
      <c r="E80" s="40">
        <v>1932367.94</v>
      </c>
    </row>
    <row r="81" spans="1:5" x14ac:dyDescent="0.35">
      <c r="A81" s="44">
        <v>4211</v>
      </c>
      <c r="B81" s="40">
        <v>49719598.380000003</v>
      </c>
      <c r="D81" s="44">
        <v>4211</v>
      </c>
      <c r="E81" s="40">
        <v>2138877.83</v>
      </c>
    </row>
    <row r="82" spans="1:5" x14ac:dyDescent="0.35">
      <c r="A82" s="44">
        <v>4300</v>
      </c>
      <c r="B82" s="40">
        <v>24436409.699999999</v>
      </c>
      <c r="D82" s="44">
        <v>4300</v>
      </c>
      <c r="E82" s="40">
        <v>920928.58</v>
      </c>
    </row>
    <row r="83" spans="1:5" x14ac:dyDescent="0.35">
      <c r="A83" s="44">
        <v>4320</v>
      </c>
      <c r="B83" s="40">
        <v>26846296.609999999</v>
      </c>
      <c r="D83" s="44">
        <v>4320</v>
      </c>
      <c r="E83" s="40">
        <v>794444.05</v>
      </c>
    </row>
    <row r="84" spans="1:5" x14ac:dyDescent="0.35">
      <c r="A84" s="44">
        <v>4400</v>
      </c>
      <c r="B84" s="40">
        <v>51366071.600000001</v>
      </c>
      <c r="D84" s="44">
        <v>4400</v>
      </c>
      <c r="E84" s="40">
        <v>679825.18</v>
      </c>
    </row>
    <row r="85" spans="1:5" x14ac:dyDescent="0.35">
      <c r="A85" s="44">
        <v>4420</v>
      </c>
      <c r="B85" s="40">
        <v>40353761.140000001</v>
      </c>
      <c r="D85" s="44">
        <v>4420</v>
      </c>
      <c r="E85" s="40">
        <v>1649010.74</v>
      </c>
    </row>
    <row r="86" spans="1:5" x14ac:dyDescent="0.35">
      <c r="A86" s="44">
        <v>4500</v>
      </c>
      <c r="B86" s="40">
        <v>141827418.06</v>
      </c>
      <c r="D86" s="44">
        <v>4500</v>
      </c>
      <c r="E86" s="40">
        <v>8750220.8499999996</v>
      </c>
    </row>
    <row r="87" spans="1:5" x14ac:dyDescent="0.35">
      <c r="A87" s="44">
        <v>4520</v>
      </c>
      <c r="B87" s="40">
        <v>30954195.190000001</v>
      </c>
      <c r="D87" s="44">
        <v>4520</v>
      </c>
      <c r="E87" s="40">
        <v>255681.4</v>
      </c>
    </row>
    <row r="88" spans="1:5" x14ac:dyDescent="0.35">
      <c r="A88" s="44">
        <v>4600</v>
      </c>
      <c r="B88" s="40">
        <v>21514501.079999998</v>
      </c>
      <c r="D88" s="44">
        <v>4600</v>
      </c>
      <c r="E88" s="40">
        <v>629358.81999999995</v>
      </c>
    </row>
    <row r="89" spans="1:5" x14ac:dyDescent="0.35">
      <c r="A89" s="44">
        <v>4620</v>
      </c>
      <c r="B89" s="40">
        <v>16824619.280000001</v>
      </c>
      <c r="D89" s="44">
        <v>4620</v>
      </c>
      <c r="E89" s="40">
        <v>195929.22</v>
      </c>
    </row>
    <row r="90" spans="1:5" x14ac:dyDescent="0.35">
      <c r="A90" s="44">
        <v>4700</v>
      </c>
      <c r="B90" s="40">
        <v>32345846.890000001</v>
      </c>
      <c r="D90" s="44">
        <v>4700</v>
      </c>
      <c r="E90" s="40">
        <v>1212278.6000000001</v>
      </c>
    </row>
    <row r="91" spans="1:5" x14ac:dyDescent="0.35">
      <c r="A91" s="44">
        <v>4720</v>
      </c>
      <c r="B91" s="40">
        <v>14238555.57</v>
      </c>
      <c r="D91" s="44">
        <v>4720</v>
      </c>
      <c r="E91" s="40">
        <v>845226.86</v>
      </c>
    </row>
    <row r="92" spans="1:5" x14ac:dyDescent="0.35">
      <c r="A92" s="44">
        <v>4800</v>
      </c>
      <c r="B92" s="40">
        <v>19895685.039999999</v>
      </c>
      <c r="D92" s="44">
        <v>4800</v>
      </c>
      <c r="E92" s="40">
        <v>418863.37</v>
      </c>
    </row>
    <row r="93" spans="1:5" x14ac:dyDescent="0.35">
      <c r="A93" s="44">
        <v>4820</v>
      </c>
      <c r="B93" s="40">
        <v>13681245.65</v>
      </c>
      <c r="D93" s="44">
        <v>4820</v>
      </c>
      <c r="E93" s="40">
        <v>109608.26</v>
      </c>
    </row>
    <row r="94" spans="1:5" x14ac:dyDescent="0.35">
      <c r="A94" s="44">
        <v>4821</v>
      </c>
      <c r="B94" s="40">
        <v>15418240.9</v>
      </c>
      <c r="D94" s="44">
        <v>4821</v>
      </c>
      <c r="E94" s="40">
        <v>557484.69999999995</v>
      </c>
    </row>
    <row r="95" spans="1:5" x14ac:dyDescent="0.35">
      <c r="A95" s="44">
        <v>4911</v>
      </c>
      <c r="B95" s="40">
        <v>12849010.83</v>
      </c>
      <c r="D95" s="44">
        <v>4911</v>
      </c>
      <c r="E95" s="40">
        <v>346733.62</v>
      </c>
    </row>
    <row r="96" spans="1:5" x14ac:dyDescent="0.35">
      <c r="A96" s="44">
        <v>5000</v>
      </c>
      <c r="B96" s="40">
        <v>26086122.559999999</v>
      </c>
      <c r="D96" s="44">
        <v>5000</v>
      </c>
      <c r="E96" s="40">
        <v>1100212.83</v>
      </c>
    </row>
    <row r="97" spans="1:5" x14ac:dyDescent="0.35">
      <c r="A97" s="44">
        <v>5020</v>
      </c>
      <c r="B97" s="40">
        <v>9761949.0600000005</v>
      </c>
      <c r="D97" s="44">
        <v>5020</v>
      </c>
      <c r="E97" s="40">
        <v>108642.59</v>
      </c>
    </row>
    <row r="98" spans="1:5" x14ac:dyDescent="0.35">
      <c r="A98" s="44">
        <v>5100</v>
      </c>
      <c r="B98" s="40">
        <v>17276950.41</v>
      </c>
      <c r="D98" s="44">
        <v>5100</v>
      </c>
      <c r="E98" s="40">
        <v>726887.35</v>
      </c>
    </row>
    <row r="99" spans="1:5" x14ac:dyDescent="0.35">
      <c r="A99" s="44">
        <v>5130</v>
      </c>
      <c r="B99" s="40">
        <v>9984947.2899999991</v>
      </c>
      <c r="D99" s="44">
        <v>5130</v>
      </c>
      <c r="E99" s="40">
        <v>154200.97</v>
      </c>
    </row>
    <row r="100" spans="1:5" x14ac:dyDescent="0.35">
      <c r="A100" s="44">
        <v>5131</v>
      </c>
      <c r="B100" s="40">
        <v>9201570.7400000002</v>
      </c>
      <c r="D100" s="44">
        <v>5131</v>
      </c>
      <c r="E100" s="40">
        <v>491217.77</v>
      </c>
    </row>
    <row r="101" spans="1:5" x14ac:dyDescent="0.35">
      <c r="A101" s="44">
        <v>5200</v>
      </c>
      <c r="B101" s="40">
        <v>15425029.99</v>
      </c>
      <c r="D101" s="44">
        <v>5200</v>
      </c>
      <c r="E101" s="40">
        <v>404320.06</v>
      </c>
    </row>
    <row r="102" spans="1:5" x14ac:dyDescent="0.35">
      <c r="A102" s="44">
        <v>5321</v>
      </c>
      <c r="B102" s="40">
        <v>56844955.32</v>
      </c>
      <c r="D102" s="44">
        <v>5321</v>
      </c>
      <c r="E102" s="40">
        <v>1740933.17</v>
      </c>
    </row>
    <row r="103" spans="1:5" x14ac:dyDescent="0.35">
      <c r="A103" s="44">
        <v>5411</v>
      </c>
      <c r="B103" s="40">
        <v>15211586.310000001</v>
      </c>
      <c r="D103" s="44">
        <v>5411</v>
      </c>
      <c r="E103" s="40">
        <v>401274.29</v>
      </c>
    </row>
    <row r="104" spans="1:5" x14ac:dyDescent="0.35">
      <c r="A104" s="44">
        <v>5412</v>
      </c>
      <c r="B104" s="40">
        <v>42483097.310000002</v>
      </c>
      <c r="D104" s="44">
        <v>5412</v>
      </c>
      <c r="E104" s="40">
        <v>1603591.92</v>
      </c>
    </row>
    <row r="105" spans="1:5" x14ac:dyDescent="0.35">
      <c r="A105" s="44">
        <v>5500</v>
      </c>
      <c r="B105" s="40">
        <v>27972622.010000002</v>
      </c>
      <c r="D105" s="44">
        <v>5500</v>
      </c>
      <c r="E105" s="40">
        <v>322465.84000000003</v>
      </c>
    </row>
    <row r="106" spans="1:5" x14ac:dyDescent="0.35">
      <c r="A106" s="44">
        <v>5520</v>
      </c>
      <c r="B106" s="40">
        <v>36887208.810000002</v>
      </c>
      <c r="D106" s="44">
        <v>5520</v>
      </c>
      <c r="E106" s="40">
        <v>354246.92</v>
      </c>
    </row>
    <row r="107" spans="1:5" x14ac:dyDescent="0.35">
      <c r="A107" s="44">
        <v>5530</v>
      </c>
      <c r="B107" s="40">
        <v>18186346.82</v>
      </c>
      <c r="D107" s="44">
        <v>5530</v>
      </c>
      <c r="E107" s="40">
        <v>414130.15</v>
      </c>
    </row>
    <row r="108" spans="1:5" x14ac:dyDescent="0.35">
      <c r="A108" s="44">
        <v>5600</v>
      </c>
      <c r="B108" s="40">
        <v>12652619.65</v>
      </c>
      <c r="D108" s="44">
        <v>5600</v>
      </c>
      <c r="E108" s="40">
        <v>555332.16</v>
      </c>
    </row>
    <row r="109" spans="1:5" x14ac:dyDescent="0.35">
      <c r="A109" s="44">
        <v>5620</v>
      </c>
      <c r="B109" s="40">
        <v>6111579.4800000004</v>
      </c>
      <c r="D109" s="44">
        <v>5620</v>
      </c>
      <c r="E109" s="40">
        <v>383838.12</v>
      </c>
    </row>
    <row r="110" spans="1:5" x14ac:dyDescent="0.35">
      <c r="A110" s="44">
        <v>5711</v>
      </c>
      <c r="B110" s="40">
        <v>21821225.809999999</v>
      </c>
      <c r="D110" s="44">
        <v>5711</v>
      </c>
      <c r="E110" s="40">
        <v>684822.4</v>
      </c>
    </row>
    <row r="111" spans="1:5" x14ac:dyDescent="0.35">
      <c r="A111" s="44">
        <v>5712</v>
      </c>
      <c r="B111" s="40">
        <v>17380558.260000002</v>
      </c>
      <c r="D111" s="44">
        <v>5712</v>
      </c>
      <c r="E111" s="40">
        <v>262943</v>
      </c>
    </row>
    <row r="112" spans="1:5" x14ac:dyDescent="0.35">
      <c r="A112" s="44">
        <v>5720</v>
      </c>
      <c r="B112" s="40">
        <v>27602819.699999999</v>
      </c>
      <c r="D112" s="44">
        <v>5720</v>
      </c>
      <c r="E112" s="40">
        <v>429130.3</v>
      </c>
    </row>
    <row r="113" spans="1:5" x14ac:dyDescent="0.35">
      <c r="A113" s="44">
        <v>5800</v>
      </c>
      <c r="B113" s="40">
        <v>29870491.66</v>
      </c>
      <c r="D113" s="44">
        <v>5800</v>
      </c>
      <c r="E113" s="40">
        <v>469684.78</v>
      </c>
    </row>
    <row r="114" spans="1:5" x14ac:dyDescent="0.35">
      <c r="A114" s="44">
        <v>5820</v>
      </c>
      <c r="B114" s="40">
        <v>21726736.079999998</v>
      </c>
      <c r="D114" s="44">
        <v>5820</v>
      </c>
      <c r="E114" s="40">
        <v>650635.19999999995</v>
      </c>
    </row>
    <row r="115" spans="1:5" x14ac:dyDescent="0.35">
      <c r="A115" s="44">
        <v>5900</v>
      </c>
      <c r="B115" s="40">
        <v>23124834.25</v>
      </c>
      <c r="D115" s="44">
        <v>5900</v>
      </c>
      <c r="E115" s="40">
        <v>329837.32</v>
      </c>
    </row>
    <row r="116" spans="1:5" x14ac:dyDescent="0.35">
      <c r="A116" s="44">
        <v>5920</v>
      </c>
      <c r="B116" s="40">
        <v>8732590.5199999996</v>
      </c>
      <c r="D116" s="44">
        <v>5920</v>
      </c>
      <c r="E116" s="40">
        <v>94072.06</v>
      </c>
    </row>
    <row r="117" spans="1:5" x14ac:dyDescent="0.35">
      <c r="A117" s="44">
        <v>5921</v>
      </c>
      <c r="B117" s="40">
        <v>11379592.109999999</v>
      </c>
      <c r="D117" s="44">
        <v>5921</v>
      </c>
      <c r="E117" s="40">
        <v>122742.82</v>
      </c>
    </row>
    <row r="118" spans="1:5" x14ac:dyDescent="0.35">
      <c r="A118" s="44">
        <v>6000</v>
      </c>
      <c r="B118" s="40">
        <v>12387358.57</v>
      </c>
      <c r="D118" s="44">
        <v>6000</v>
      </c>
      <c r="E118" s="40">
        <v>66446.2</v>
      </c>
    </row>
    <row r="119" spans="1:5" x14ac:dyDescent="0.35">
      <c r="A119" s="44">
        <v>6100</v>
      </c>
      <c r="B119" s="40">
        <v>183684604.69999999</v>
      </c>
      <c r="D119" s="44">
        <v>6100</v>
      </c>
      <c r="E119" s="40">
        <v>4777124.0599999996</v>
      </c>
    </row>
    <row r="120" spans="1:5" x14ac:dyDescent="0.35">
      <c r="A120" s="44">
        <v>6120</v>
      </c>
      <c r="B120" s="40">
        <v>38727281.189999998</v>
      </c>
      <c r="D120" s="44">
        <v>6120</v>
      </c>
      <c r="E120" s="40">
        <v>1862546.03</v>
      </c>
    </row>
    <row r="121" spans="1:5" x14ac:dyDescent="0.35">
      <c r="A121" s="44">
        <v>6200</v>
      </c>
      <c r="B121" s="40">
        <v>35868649.039999999</v>
      </c>
      <c r="D121" s="44">
        <v>6200</v>
      </c>
      <c r="E121" s="40">
        <v>640500.81000000006</v>
      </c>
    </row>
    <row r="122" spans="1:5" x14ac:dyDescent="0.35">
      <c r="A122" s="44">
        <v>6220</v>
      </c>
      <c r="B122" s="40">
        <v>14715957.02</v>
      </c>
      <c r="D122" s="44">
        <v>6220</v>
      </c>
      <c r="E122" s="40">
        <v>372266.56</v>
      </c>
    </row>
    <row r="123" spans="1:5" x14ac:dyDescent="0.35">
      <c r="A123" s="44">
        <v>6312</v>
      </c>
      <c r="B123" s="40">
        <v>10134226.699999999</v>
      </c>
      <c r="D123" s="44">
        <v>6312</v>
      </c>
      <c r="E123" s="40">
        <v>323524.5</v>
      </c>
    </row>
    <row r="124" spans="1:5" x14ac:dyDescent="0.35">
      <c r="A124" s="44">
        <v>6400</v>
      </c>
      <c r="B124" s="40">
        <v>35617954.109999999</v>
      </c>
      <c r="D124" s="44">
        <v>6400</v>
      </c>
      <c r="E124" s="40">
        <v>1398321.39</v>
      </c>
    </row>
    <row r="125" spans="1:5" x14ac:dyDescent="0.35">
      <c r="A125" s="44">
        <v>6500</v>
      </c>
      <c r="B125" s="40">
        <v>23147097.100000001</v>
      </c>
      <c r="D125" s="44">
        <v>6500</v>
      </c>
      <c r="E125" s="40">
        <v>630289.92000000004</v>
      </c>
    </row>
    <row r="126" spans="1:5" x14ac:dyDescent="0.35">
      <c r="A126" s="44">
        <v>6600</v>
      </c>
      <c r="B126" s="40">
        <v>23229251.989999998</v>
      </c>
      <c r="D126" s="44">
        <v>6600</v>
      </c>
      <c r="E126" s="40">
        <v>975645.52</v>
      </c>
    </row>
    <row r="127" spans="1:5" x14ac:dyDescent="0.35">
      <c r="A127" s="44">
        <v>6711</v>
      </c>
      <c r="B127" s="40">
        <v>37874892.539999999</v>
      </c>
      <c r="D127" s="44">
        <v>6711</v>
      </c>
      <c r="E127" s="40">
        <v>1039921.44</v>
      </c>
    </row>
    <row r="128" spans="1:5" x14ac:dyDescent="0.35">
      <c r="A128" s="44">
        <v>6811</v>
      </c>
      <c r="B128" s="40">
        <v>11523858.92</v>
      </c>
      <c r="D128" s="44">
        <v>6811</v>
      </c>
      <c r="E128" s="40">
        <v>504885.14</v>
      </c>
    </row>
    <row r="129" spans="1:5" x14ac:dyDescent="0.35">
      <c r="A129" s="44">
        <v>6812</v>
      </c>
      <c r="B129" s="40">
        <v>8797922.0299999993</v>
      </c>
      <c r="D129" s="44">
        <v>6812</v>
      </c>
      <c r="E129" s="40">
        <v>121809.4</v>
      </c>
    </row>
    <row r="130" spans="1:5" x14ac:dyDescent="0.35">
      <c r="A130" s="44">
        <v>6900</v>
      </c>
      <c r="B130" s="40">
        <v>20645671.760000002</v>
      </c>
      <c r="D130" s="44">
        <v>6900</v>
      </c>
      <c r="E130" s="40">
        <v>238472.28</v>
      </c>
    </row>
    <row r="131" spans="1:5" x14ac:dyDescent="0.35">
      <c r="A131" s="44">
        <v>6920</v>
      </c>
      <c r="B131" s="40">
        <v>16559628.83</v>
      </c>
      <c r="D131" s="44">
        <v>6920</v>
      </c>
      <c r="E131" s="40">
        <v>274613.77</v>
      </c>
    </row>
    <row r="132" spans="1:5" x14ac:dyDescent="0.35">
      <c r="A132" s="44">
        <v>7011</v>
      </c>
      <c r="B132" s="40">
        <v>11743609.34</v>
      </c>
      <c r="D132" s="44">
        <v>7011</v>
      </c>
      <c r="E132" s="40">
        <v>631391.72</v>
      </c>
    </row>
    <row r="133" spans="1:5" x14ac:dyDescent="0.35">
      <c r="A133" s="44">
        <v>7012</v>
      </c>
      <c r="B133" s="40">
        <v>26141025.870000001</v>
      </c>
      <c r="D133" s="44">
        <v>7012</v>
      </c>
      <c r="E133" s="40">
        <v>236488.47</v>
      </c>
    </row>
    <row r="134" spans="1:5" x14ac:dyDescent="0.35">
      <c r="A134" s="44">
        <v>7100</v>
      </c>
      <c r="B134" s="40">
        <v>29659591</v>
      </c>
      <c r="D134" s="44">
        <v>7100</v>
      </c>
      <c r="E134" s="40">
        <v>553783.19999999995</v>
      </c>
    </row>
    <row r="135" spans="1:5" x14ac:dyDescent="0.35">
      <c r="A135" s="44">
        <v>7200</v>
      </c>
      <c r="B135" s="40">
        <v>25983525.18</v>
      </c>
      <c r="D135" s="44">
        <v>7200</v>
      </c>
      <c r="E135" s="40">
        <v>1683795.14</v>
      </c>
    </row>
    <row r="136" spans="1:5" x14ac:dyDescent="0.35">
      <c r="A136" s="44">
        <v>7300</v>
      </c>
      <c r="B136" s="40">
        <v>25082357.16</v>
      </c>
      <c r="D136" s="44">
        <v>7300</v>
      </c>
      <c r="E136" s="40">
        <v>310453.56</v>
      </c>
    </row>
    <row r="137" spans="1:5" x14ac:dyDescent="0.35">
      <c r="A137" s="44">
        <v>7320</v>
      </c>
      <c r="B137" s="40">
        <v>21299409.93</v>
      </c>
      <c r="D137" s="44">
        <v>7320</v>
      </c>
      <c r="E137" s="40">
        <v>774230</v>
      </c>
    </row>
    <row r="138" spans="1:5" x14ac:dyDescent="0.35">
      <c r="A138" s="44">
        <v>7400</v>
      </c>
      <c r="B138" s="40">
        <v>18366410.289999999</v>
      </c>
      <c r="D138" s="44">
        <v>7400</v>
      </c>
      <c r="E138" s="40">
        <v>645066.82999999996</v>
      </c>
    </row>
    <row r="139" spans="1:5" x14ac:dyDescent="0.35">
      <c r="A139" s="44">
        <v>7500</v>
      </c>
      <c r="B139" s="40">
        <v>79750868.989999995</v>
      </c>
      <c r="D139" s="44">
        <v>7500</v>
      </c>
      <c r="E139" s="40">
        <v>1475004.01</v>
      </c>
    </row>
    <row r="140" spans="1:5" x14ac:dyDescent="0.35">
      <c r="A140" s="44">
        <v>7611</v>
      </c>
      <c r="B140" s="40">
        <v>7533817.54</v>
      </c>
      <c r="D140" s="44">
        <v>7611</v>
      </c>
      <c r="E140" s="40">
        <v>83825.81</v>
      </c>
    </row>
    <row r="141" spans="1:5" x14ac:dyDescent="0.35">
      <c r="A141" s="44">
        <v>7612</v>
      </c>
      <c r="B141" s="40">
        <v>11638995.41</v>
      </c>
      <c r="D141" s="44">
        <v>7612</v>
      </c>
      <c r="E141" s="40">
        <v>53063.26</v>
      </c>
    </row>
    <row r="142" spans="1:5" x14ac:dyDescent="0.35">
      <c r="A142" s="44">
        <v>7613</v>
      </c>
      <c r="B142" s="40">
        <v>22455922.140000001</v>
      </c>
      <c r="D142" s="44">
        <v>7613</v>
      </c>
      <c r="E142" s="40">
        <v>2152517.5699999998</v>
      </c>
    </row>
    <row r="143" spans="1:5" x14ac:dyDescent="0.35">
      <c r="A143" s="44">
        <v>7620</v>
      </c>
      <c r="B143" s="40">
        <v>43349844.990000002</v>
      </c>
      <c r="D143" s="44">
        <v>7620</v>
      </c>
      <c r="E143" s="40">
        <v>695397.08</v>
      </c>
    </row>
    <row r="144" spans="1:5" x14ac:dyDescent="0.35">
      <c r="A144" s="44">
        <v>7700</v>
      </c>
      <c r="B144" s="40">
        <v>35168107.890000001</v>
      </c>
      <c r="D144" s="44">
        <v>7700</v>
      </c>
      <c r="E144" s="40">
        <v>326435.59999999998</v>
      </c>
    </row>
    <row r="145" spans="1:5" x14ac:dyDescent="0.35">
      <c r="A145" s="44">
        <v>7800</v>
      </c>
      <c r="B145" s="40">
        <v>16676745.51</v>
      </c>
      <c r="D145" s="44">
        <v>7800</v>
      </c>
      <c r="E145" s="40">
        <v>550067.82999999996</v>
      </c>
    </row>
    <row r="146" spans="1:5" x14ac:dyDescent="0.35">
      <c r="A146" s="44">
        <v>7900</v>
      </c>
      <c r="B146" s="40">
        <v>12308205.58</v>
      </c>
      <c r="D146" s="44">
        <v>7900</v>
      </c>
      <c r="E146" s="40">
        <v>190055.08</v>
      </c>
    </row>
    <row r="147" spans="1:5" x14ac:dyDescent="0.35">
      <c r="A147" s="44">
        <v>8020</v>
      </c>
      <c r="B147" s="40">
        <v>26434909.109999999</v>
      </c>
      <c r="D147" s="44">
        <v>8020</v>
      </c>
      <c r="E147" s="40">
        <v>702281.58</v>
      </c>
    </row>
    <row r="148" spans="1:5" x14ac:dyDescent="0.35">
      <c r="A148" s="44">
        <v>8111</v>
      </c>
      <c r="B148" s="40">
        <v>5660611.9199999999</v>
      </c>
      <c r="D148" s="44">
        <v>8111</v>
      </c>
      <c r="E148" s="40">
        <v>101083.18</v>
      </c>
    </row>
    <row r="149" spans="1:5" x14ac:dyDescent="0.35">
      <c r="A149" s="44">
        <v>8113</v>
      </c>
      <c r="B149" s="40">
        <v>10120568.08</v>
      </c>
      <c r="D149" s="44">
        <v>8113</v>
      </c>
      <c r="E149" s="40">
        <v>219580.35</v>
      </c>
    </row>
    <row r="150" spans="1:5" x14ac:dyDescent="0.35">
      <c r="A150" s="44">
        <v>8200</v>
      </c>
      <c r="B150" s="40">
        <v>17106342.170000002</v>
      </c>
      <c r="D150" s="44">
        <v>8200</v>
      </c>
      <c r="E150" s="40">
        <v>568391.98</v>
      </c>
    </row>
    <row r="151" spans="1:5" x14ac:dyDescent="0.35">
      <c r="A151" s="44">
        <v>8220</v>
      </c>
      <c r="B151" s="40">
        <v>21895493.710000001</v>
      </c>
      <c r="D151" s="44">
        <v>8220</v>
      </c>
      <c r="E151" s="40">
        <v>786300.73</v>
      </c>
    </row>
    <row r="153" spans="1:5" x14ac:dyDescent="0.35">
      <c r="A153" s="41" t="s">
        <v>179</v>
      </c>
      <c r="D153" s="41" t="s">
        <v>180</v>
      </c>
    </row>
    <row r="154" spans="1:5" x14ac:dyDescent="0.35">
      <c r="A154" s="42" t="s">
        <v>2</v>
      </c>
      <c r="D154" s="42" t="s">
        <v>2</v>
      </c>
    </row>
    <row r="155" spans="1:5" x14ac:dyDescent="0.35">
      <c r="A155" s="43"/>
      <c r="D155" s="43"/>
    </row>
  </sheetData>
  <sheetProtection algorithmName="SHA-512" hashValue="JXyGHm9O0I6aYyPOfUESEjUjFCI6e1thPBsuy7btXOga3UBw19l+WXnwbyeV7/by3eHxAOnGtD949w4cllc1DA==" saltValue="dHxxkdOd1neyW3+3WS1sSw==" spinCount="100000" sheet="1" objects="1" scenarios="1"/>
  <mergeCells count="2">
    <mergeCell ref="A2:B2"/>
    <mergeCell ref="D2:E2"/>
  </mergeCells>
  <pageMargins left="0" right="0" top="0.75" bottom="0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A2913-20D7-4B6C-AEC0-2C8BAC0E18BD}">
  <dimension ref="A3:U163"/>
  <sheetViews>
    <sheetView zoomScale="120" zoomScaleNormal="120" workbookViewId="0">
      <pane ySplit="11" topLeftCell="A12" activePane="bottomLeft" state="frozen"/>
      <selection pane="bottomLeft" activeCell="K39" sqref="K39"/>
    </sheetView>
  </sheetViews>
  <sheetFormatPr defaultRowHeight="12.5" x14ac:dyDescent="0.25"/>
  <cols>
    <col min="1" max="1" width="9.1796875" style="1"/>
    <col min="2" max="2" width="31.1796875" style="1" customWidth="1"/>
    <col min="3" max="3" width="20" style="1" customWidth="1"/>
    <col min="4" max="4" width="15.453125" style="2" customWidth="1"/>
    <col min="5" max="5" width="17.1796875" style="1" customWidth="1"/>
    <col min="6" max="6" width="19.7265625" style="2" customWidth="1"/>
    <col min="7" max="7" width="20.26953125" style="1" customWidth="1"/>
    <col min="8" max="8" width="18.453125" style="2" customWidth="1"/>
    <col min="9" max="9" width="17.26953125" style="1" bestFit="1" customWidth="1"/>
    <col min="10" max="10" width="15.81640625" style="2" customWidth="1"/>
    <col min="11" max="11" width="17.453125" style="1" customWidth="1"/>
    <col min="12" max="12" width="13.54296875" style="2" customWidth="1"/>
    <col min="13" max="13" width="18" style="1" customWidth="1"/>
    <col min="14" max="14" width="18" style="2" customWidth="1"/>
    <col min="15" max="15" width="18.7265625" style="1" customWidth="1"/>
    <col min="16" max="16" width="14" style="2" bestFit="1" customWidth="1"/>
    <col min="17" max="17" width="16.81640625" style="1" customWidth="1"/>
    <col min="18" max="18" width="13.81640625" style="1" customWidth="1"/>
    <col min="19" max="19" width="14" style="1" bestFit="1" customWidth="1"/>
    <col min="20" max="20" width="15.453125" style="2" customWidth="1"/>
    <col min="21" max="21" width="14.81640625" style="1" bestFit="1" customWidth="1"/>
    <col min="22" max="257" width="9.1796875" style="1"/>
    <col min="258" max="258" width="19.54296875" style="1" customWidth="1"/>
    <col min="259" max="259" width="20" style="1" customWidth="1"/>
    <col min="260" max="260" width="15.453125" style="1" customWidth="1"/>
    <col min="261" max="261" width="17.1796875" style="1" customWidth="1"/>
    <col min="262" max="262" width="19.7265625" style="1" customWidth="1"/>
    <col min="263" max="263" width="20.26953125" style="1" customWidth="1"/>
    <col min="264" max="264" width="18.453125" style="1" customWidth="1"/>
    <col min="265" max="265" width="16.26953125" style="1" customWidth="1"/>
    <col min="266" max="266" width="15.81640625" style="1" customWidth="1"/>
    <col min="267" max="267" width="17.453125" style="1" customWidth="1"/>
    <col min="268" max="268" width="13.54296875" style="1" customWidth="1"/>
    <col min="269" max="270" width="18" style="1" customWidth="1"/>
    <col min="271" max="271" width="18.7265625" style="1" customWidth="1"/>
    <col min="272" max="272" width="13.453125" style="1" customWidth="1"/>
    <col min="273" max="273" width="16.81640625" style="1" customWidth="1"/>
    <col min="274" max="274" width="13.81640625" style="1" customWidth="1"/>
    <col min="275" max="275" width="13.453125" style="1" customWidth="1"/>
    <col min="276" max="276" width="15.453125" style="1" customWidth="1"/>
    <col min="277" max="513" width="9.1796875" style="1"/>
    <col min="514" max="514" width="19.54296875" style="1" customWidth="1"/>
    <col min="515" max="515" width="20" style="1" customWidth="1"/>
    <col min="516" max="516" width="15.453125" style="1" customWidth="1"/>
    <col min="517" max="517" width="17.1796875" style="1" customWidth="1"/>
    <col min="518" max="518" width="19.7265625" style="1" customWidth="1"/>
    <col min="519" max="519" width="20.26953125" style="1" customWidth="1"/>
    <col min="520" max="520" width="18.453125" style="1" customWidth="1"/>
    <col min="521" max="521" width="16.26953125" style="1" customWidth="1"/>
    <col min="522" max="522" width="15.81640625" style="1" customWidth="1"/>
    <col min="523" max="523" width="17.453125" style="1" customWidth="1"/>
    <col min="524" max="524" width="13.54296875" style="1" customWidth="1"/>
    <col min="525" max="526" width="18" style="1" customWidth="1"/>
    <col min="527" max="527" width="18.7265625" style="1" customWidth="1"/>
    <col min="528" max="528" width="13.453125" style="1" customWidth="1"/>
    <col min="529" max="529" width="16.81640625" style="1" customWidth="1"/>
    <col min="530" max="530" width="13.81640625" style="1" customWidth="1"/>
    <col min="531" max="531" width="13.453125" style="1" customWidth="1"/>
    <col min="532" max="532" width="15.453125" style="1" customWidth="1"/>
    <col min="533" max="769" width="9.1796875" style="1"/>
    <col min="770" max="770" width="19.54296875" style="1" customWidth="1"/>
    <col min="771" max="771" width="20" style="1" customWidth="1"/>
    <col min="772" max="772" width="15.453125" style="1" customWidth="1"/>
    <col min="773" max="773" width="17.1796875" style="1" customWidth="1"/>
    <col min="774" max="774" width="19.7265625" style="1" customWidth="1"/>
    <col min="775" max="775" width="20.26953125" style="1" customWidth="1"/>
    <col min="776" max="776" width="18.453125" style="1" customWidth="1"/>
    <col min="777" max="777" width="16.26953125" style="1" customWidth="1"/>
    <col min="778" max="778" width="15.81640625" style="1" customWidth="1"/>
    <col min="779" max="779" width="17.453125" style="1" customWidth="1"/>
    <col min="780" max="780" width="13.54296875" style="1" customWidth="1"/>
    <col min="781" max="782" width="18" style="1" customWidth="1"/>
    <col min="783" max="783" width="18.7265625" style="1" customWidth="1"/>
    <col min="784" max="784" width="13.453125" style="1" customWidth="1"/>
    <col min="785" max="785" width="16.81640625" style="1" customWidth="1"/>
    <col min="786" max="786" width="13.81640625" style="1" customWidth="1"/>
    <col min="787" max="787" width="13.453125" style="1" customWidth="1"/>
    <col min="788" max="788" width="15.453125" style="1" customWidth="1"/>
    <col min="789" max="1025" width="9.1796875" style="1"/>
    <col min="1026" max="1026" width="19.54296875" style="1" customWidth="1"/>
    <col min="1027" max="1027" width="20" style="1" customWidth="1"/>
    <col min="1028" max="1028" width="15.453125" style="1" customWidth="1"/>
    <col min="1029" max="1029" width="17.1796875" style="1" customWidth="1"/>
    <col min="1030" max="1030" width="19.7265625" style="1" customWidth="1"/>
    <col min="1031" max="1031" width="20.26953125" style="1" customWidth="1"/>
    <col min="1032" max="1032" width="18.453125" style="1" customWidth="1"/>
    <col min="1033" max="1033" width="16.26953125" style="1" customWidth="1"/>
    <col min="1034" max="1034" width="15.81640625" style="1" customWidth="1"/>
    <col min="1035" max="1035" width="17.453125" style="1" customWidth="1"/>
    <col min="1036" max="1036" width="13.54296875" style="1" customWidth="1"/>
    <col min="1037" max="1038" width="18" style="1" customWidth="1"/>
    <col min="1039" max="1039" width="18.7265625" style="1" customWidth="1"/>
    <col min="1040" max="1040" width="13.453125" style="1" customWidth="1"/>
    <col min="1041" max="1041" width="16.81640625" style="1" customWidth="1"/>
    <col min="1042" max="1042" width="13.81640625" style="1" customWidth="1"/>
    <col min="1043" max="1043" width="13.453125" style="1" customWidth="1"/>
    <col min="1044" max="1044" width="15.453125" style="1" customWidth="1"/>
    <col min="1045" max="1281" width="9.1796875" style="1"/>
    <col min="1282" max="1282" width="19.54296875" style="1" customWidth="1"/>
    <col min="1283" max="1283" width="20" style="1" customWidth="1"/>
    <col min="1284" max="1284" width="15.453125" style="1" customWidth="1"/>
    <col min="1285" max="1285" width="17.1796875" style="1" customWidth="1"/>
    <col min="1286" max="1286" width="19.7265625" style="1" customWidth="1"/>
    <col min="1287" max="1287" width="20.26953125" style="1" customWidth="1"/>
    <col min="1288" max="1288" width="18.453125" style="1" customWidth="1"/>
    <col min="1289" max="1289" width="16.26953125" style="1" customWidth="1"/>
    <col min="1290" max="1290" width="15.81640625" style="1" customWidth="1"/>
    <col min="1291" max="1291" width="17.453125" style="1" customWidth="1"/>
    <col min="1292" max="1292" width="13.54296875" style="1" customWidth="1"/>
    <col min="1293" max="1294" width="18" style="1" customWidth="1"/>
    <col min="1295" max="1295" width="18.7265625" style="1" customWidth="1"/>
    <col min="1296" max="1296" width="13.453125" style="1" customWidth="1"/>
    <col min="1297" max="1297" width="16.81640625" style="1" customWidth="1"/>
    <col min="1298" max="1298" width="13.81640625" style="1" customWidth="1"/>
    <col min="1299" max="1299" width="13.453125" style="1" customWidth="1"/>
    <col min="1300" max="1300" width="15.453125" style="1" customWidth="1"/>
    <col min="1301" max="1537" width="9.1796875" style="1"/>
    <col min="1538" max="1538" width="19.54296875" style="1" customWidth="1"/>
    <col min="1539" max="1539" width="20" style="1" customWidth="1"/>
    <col min="1540" max="1540" width="15.453125" style="1" customWidth="1"/>
    <col min="1541" max="1541" width="17.1796875" style="1" customWidth="1"/>
    <col min="1542" max="1542" width="19.7265625" style="1" customWidth="1"/>
    <col min="1543" max="1543" width="20.26953125" style="1" customWidth="1"/>
    <col min="1544" max="1544" width="18.453125" style="1" customWidth="1"/>
    <col min="1545" max="1545" width="16.26953125" style="1" customWidth="1"/>
    <col min="1546" max="1546" width="15.81640625" style="1" customWidth="1"/>
    <col min="1547" max="1547" width="17.453125" style="1" customWidth="1"/>
    <col min="1548" max="1548" width="13.54296875" style="1" customWidth="1"/>
    <col min="1549" max="1550" width="18" style="1" customWidth="1"/>
    <col min="1551" max="1551" width="18.7265625" style="1" customWidth="1"/>
    <col min="1552" max="1552" width="13.453125" style="1" customWidth="1"/>
    <col min="1553" max="1553" width="16.81640625" style="1" customWidth="1"/>
    <col min="1554" max="1554" width="13.81640625" style="1" customWidth="1"/>
    <col min="1555" max="1555" width="13.453125" style="1" customWidth="1"/>
    <col min="1556" max="1556" width="15.453125" style="1" customWidth="1"/>
    <col min="1557" max="1793" width="9.1796875" style="1"/>
    <col min="1794" max="1794" width="19.54296875" style="1" customWidth="1"/>
    <col min="1795" max="1795" width="20" style="1" customWidth="1"/>
    <col min="1796" max="1796" width="15.453125" style="1" customWidth="1"/>
    <col min="1797" max="1797" width="17.1796875" style="1" customWidth="1"/>
    <col min="1798" max="1798" width="19.7265625" style="1" customWidth="1"/>
    <col min="1799" max="1799" width="20.26953125" style="1" customWidth="1"/>
    <col min="1800" max="1800" width="18.453125" style="1" customWidth="1"/>
    <col min="1801" max="1801" width="16.26953125" style="1" customWidth="1"/>
    <col min="1802" max="1802" width="15.81640625" style="1" customWidth="1"/>
    <col min="1803" max="1803" width="17.453125" style="1" customWidth="1"/>
    <col min="1804" max="1804" width="13.54296875" style="1" customWidth="1"/>
    <col min="1805" max="1806" width="18" style="1" customWidth="1"/>
    <col min="1807" max="1807" width="18.7265625" style="1" customWidth="1"/>
    <col min="1808" max="1808" width="13.453125" style="1" customWidth="1"/>
    <col min="1809" max="1809" width="16.81640625" style="1" customWidth="1"/>
    <col min="1810" max="1810" width="13.81640625" style="1" customWidth="1"/>
    <col min="1811" max="1811" width="13.453125" style="1" customWidth="1"/>
    <col min="1812" max="1812" width="15.453125" style="1" customWidth="1"/>
    <col min="1813" max="2049" width="9.1796875" style="1"/>
    <col min="2050" max="2050" width="19.54296875" style="1" customWidth="1"/>
    <col min="2051" max="2051" width="20" style="1" customWidth="1"/>
    <col min="2052" max="2052" width="15.453125" style="1" customWidth="1"/>
    <col min="2053" max="2053" width="17.1796875" style="1" customWidth="1"/>
    <col min="2054" max="2054" width="19.7265625" style="1" customWidth="1"/>
    <col min="2055" max="2055" width="20.26953125" style="1" customWidth="1"/>
    <col min="2056" max="2056" width="18.453125" style="1" customWidth="1"/>
    <col min="2057" max="2057" width="16.26953125" style="1" customWidth="1"/>
    <col min="2058" max="2058" width="15.81640625" style="1" customWidth="1"/>
    <col min="2059" max="2059" width="17.453125" style="1" customWidth="1"/>
    <col min="2060" max="2060" width="13.54296875" style="1" customWidth="1"/>
    <col min="2061" max="2062" width="18" style="1" customWidth="1"/>
    <col min="2063" max="2063" width="18.7265625" style="1" customWidth="1"/>
    <col min="2064" max="2064" width="13.453125" style="1" customWidth="1"/>
    <col min="2065" max="2065" width="16.81640625" style="1" customWidth="1"/>
    <col min="2066" max="2066" width="13.81640625" style="1" customWidth="1"/>
    <col min="2067" max="2067" width="13.453125" style="1" customWidth="1"/>
    <col min="2068" max="2068" width="15.453125" style="1" customWidth="1"/>
    <col min="2069" max="2305" width="9.1796875" style="1"/>
    <col min="2306" max="2306" width="19.54296875" style="1" customWidth="1"/>
    <col min="2307" max="2307" width="20" style="1" customWidth="1"/>
    <col min="2308" max="2308" width="15.453125" style="1" customWidth="1"/>
    <col min="2309" max="2309" width="17.1796875" style="1" customWidth="1"/>
    <col min="2310" max="2310" width="19.7265625" style="1" customWidth="1"/>
    <col min="2311" max="2311" width="20.26953125" style="1" customWidth="1"/>
    <col min="2312" max="2312" width="18.453125" style="1" customWidth="1"/>
    <col min="2313" max="2313" width="16.26953125" style="1" customWidth="1"/>
    <col min="2314" max="2314" width="15.81640625" style="1" customWidth="1"/>
    <col min="2315" max="2315" width="17.453125" style="1" customWidth="1"/>
    <col min="2316" max="2316" width="13.54296875" style="1" customWidth="1"/>
    <col min="2317" max="2318" width="18" style="1" customWidth="1"/>
    <col min="2319" max="2319" width="18.7265625" style="1" customWidth="1"/>
    <col min="2320" max="2320" width="13.453125" style="1" customWidth="1"/>
    <col min="2321" max="2321" width="16.81640625" style="1" customWidth="1"/>
    <col min="2322" max="2322" width="13.81640625" style="1" customWidth="1"/>
    <col min="2323" max="2323" width="13.453125" style="1" customWidth="1"/>
    <col min="2324" max="2324" width="15.453125" style="1" customWidth="1"/>
    <col min="2325" max="2561" width="9.1796875" style="1"/>
    <col min="2562" max="2562" width="19.54296875" style="1" customWidth="1"/>
    <col min="2563" max="2563" width="20" style="1" customWidth="1"/>
    <col min="2564" max="2564" width="15.453125" style="1" customWidth="1"/>
    <col min="2565" max="2565" width="17.1796875" style="1" customWidth="1"/>
    <col min="2566" max="2566" width="19.7265625" style="1" customWidth="1"/>
    <col min="2567" max="2567" width="20.26953125" style="1" customWidth="1"/>
    <col min="2568" max="2568" width="18.453125" style="1" customWidth="1"/>
    <col min="2569" max="2569" width="16.26953125" style="1" customWidth="1"/>
    <col min="2570" max="2570" width="15.81640625" style="1" customWidth="1"/>
    <col min="2571" max="2571" width="17.453125" style="1" customWidth="1"/>
    <col min="2572" max="2572" width="13.54296875" style="1" customWidth="1"/>
    <col min="2573" max="2574" width="18" style="1" customWidth="1"/>
    <col min="2575" max="2575" width="18.7265625" style="1" customWidth="1"/>
    <col min="2576" max="2576" width="13.453125" style="1" customWidth="1"/>
    <col min="2577" max="2577" width="16.81640625" style="1" customWidth="1"/>
    <col min="2578" max="2578" width="13.81640625" style="1" customWidth="1"/>
    <col min="2579" max="2579" width="13.453125" style="1" customWidth="1"/>
    <col min="2580" max="2580" width="15.453125" style="1" customWidth="1"/>
    <col min="2581" max="2817" width="9.1796875" style="1"/>
    <col min="2818" max="2818" width="19.54296875" style="1" customWidth="1"/>
    <col min="2819" max="2819" width="20" style="1" customWidth="1"/>
    <col min="2820" max="2820" width="15.453125" style="1" customWidth="1"/>
    <col min="2821" max="2821" width="17.1796875" style="1" customWidth="1"/>
    <col min="2822" max="2822" width="19.7265625" style="1" customWidth="1"/>
    <col min="2823" max="2823" width="20.26953125" style="1" customWidth="1"/>
    <col min="2824" max="2824" width="18.453125" style="1" customWidth="1"/>
    <col min="2825" max="2825" width="16.26953125" style="1" customWidth="1"/>
    <col min="2826" max="2826" width="15.81640625" style="1" customWidth="1"/>
    <col min="2827" max="2827" width="17.453125" style="1" customWidth="1"/>
    <col min="2828" max="2828" width="13.54296875" style="1" customWidth="1"/>
    <col min="2829" max="2830" width="18" style="1" customWidth="1"/>
    <col min="2831" max="2831" width="18.7265625" style="1" customWidth="1"/>
    <col min="2832" max="2832" width="13.453125" style="1" customWidth="1"/>
    <col min="2833" max="2833" width="16.81640625" style="1" customWidth="1"/>
    <col min="2834" max="2834" width="13.81640625" style="1" customWidth="1"/>
    <col min="2835" max="2835" width="13.453125" style="1" customWidth="1"/>
    <col min="2836" max="2836" width="15.453125" style="1" customWidth="1"/>
    <col min="2837" max="3073" width="9.1796875" style="1"/>
    <col min="3074" max="3074" width="19.54296875" style="1" customWidth="1"/>
    <col min="3075" max="3075" width="20" style="1" customWidth="1"/>
    <col min="3076" max="3076" width="15.453125" style="1" customWidth="1"/>
    <col min="3077" max="3077" width="17.1796875" style="1" customWidth="1"/>
    <col min="3078" max="3078" width="19.7265625" style="1" customWidth="1"/>
    <col min="3079" max="3079" width="20.26953125" style="1" customWidth="1"/>
    <col min="3080" max="3080" width="18.453125" style="1" customWidth="1"/>
    <col min="3081" max="3081" width="16.26953125" style="1" customWidth="1"/>
    <col min="3082" max="3082" width="15.81640625" style="1" customWidth="1"/>
    <col min="3083" max="3083" width="17.453125" style="1" customWidth="1"/>
    <col min="3084" max="3084" width="13.54296875" style="1" customWidth="1"/>
    <col min="3085" max="3086" width="18" style="1" customWidth="1"/>
    <col min="3087" max="3087" width="18.7265625" style="1" customWidth="1"/>
    <col min="3088" max="3088" width="13.453125" style="1" customWidth="1"/>
    <col min="3089" max="3089" width="16.81640625" style="1" customWidth="1"/>
    <col min="3090" max="3090" width="13.81640625" style="1" customWidth="1"/>
    <col min="3091" max="3091" width="13.453125" style="1" customWidth="1"/>
    <col min="3092" max="3092" width="15.453125" style="1" customWidth="1"/>
    <col min="3093" max="3329" width="9.1796875" style="1"/>
    <col min="3330" max="3330" width="19.54296875" style="1" customWidth="1"/>
    <col min="3331" max="3331" width="20" style="1" customWidth="1"/>
    <col min="3332" max="3332" width="15.453125" style="1" customWidth="1"/>
    <col min="3333" max="3333" width="17.1796875" style="1" customWidth="1"/>
    <col min="3334" max="3334" width="19.7265625" style="1" customWidth="1"/>
    <col min="3335" max="3335" width="20.26953125" style="1" customWidth="1"/>
    <col min="3336" max="3336" width="18.453125" style="1" customWidth="1"/>
    <col min="3337" max="3337" width="16.26953125" style="1" customWidth="1"/>
    <col min="3338" max="3338" width="15.81640625" style="1" customWidth="1"/>
    <col min="3339" max="3339" width="17.453125" style="1" customWidth="1"/>
    <col min="3340" max="3340" width="13.54296875" style="1" customWidth="1"/>
    <col min="3341" max="3342" width="18" style="1" customWidth="1"/>
    <col min="3343" max="3343" width="18.7265625" style="1" customWidth="1"/>
    <col min="3344" max="3344" width="13.453125" style="1" customWidth="1"/>
    <col min="3345" max="3345" width="16.81640625" style="1" customWidth="1"/>
    <col min="3346" max="3346" width="13.81640625" style="1" customWidth="1"/>
    <col min="3347" max="3347" width="13.453125" style="1" customWidth="1"/>
    <col min="3348" max="3348" width="15.453125" style="1" customWidth="1"/>
    <col min="3349" max="3585" width="9.1796875" style="1"/>
    <col min="3586" max="3586" width="19.54296875" style="1" customWidth="1"/>
    <col min="3587" max="3587" width="20" style="1" customWidth="1"/>
    <col min="3588" max="3588" width="15.453125" style="1" customWidth="1"/>
    <col min="3589" max="3589" width="17.1796875" style="1" customWidth="1"/>
    <col min="3590" max="3590" width="19.7265625" style="1" customWidth="1"/>
    <col min="3591" max="3591" width="20.26953125" style="1" customWidth="1"/>
    <col min="3592" max="3592" width="18.453125" style="1" customWidth="1"/>
    <col min="3593" max="3593" width="16.26953125" style="1" customWidth="1"/>
    <col min="3594" max="3594" width="15.81640625" style="1" customWidth="1"/>
    <col min="3595" max="3595" width="17.453125" style="1" customWidth="1"/>
    <col min="3596" max="3596" width="13.54296875" style="1" customWidth="1"/>
    <col min="3597" max="3598" width="18" style="1" customWidth="1"/>
    <col min="3599" max="3599" width="18.7265625" style="1" customWidth="1"/>
    <col min="3600" max="3600" width="13.453125" style="1" customWidth="1"/>
    <col min="3601" max="3601" width="16.81640625" style="1" customWidth="1"/>
    <col min="3602" max="3602" width="13.81640625" style="1" customWidth="1"/>
    <col min="3603" max="3603" width="13.453125" style="1" customWidth="1"/>
    <col min="3604" max="3604" width="15.453125" style="1" customWidth="1"/>
    <col min="3605" max="3841" width="9.1796875" style="1"/>
    <col min="3842" max="3842" width="19.54296875" style="1" customWidth="1"/>
    <col min="3843" max="3843" width="20" style="1" customWidth="1"/>
    <col min="3844" max="3844" width="15.453125" style="1" customWidth="1"/>
    <col min="3845" max="3845" width="17.1796875" style="1" customWidth="1"/>
    <col min="3846" max="3846" width="19.7265625" style="1" customWidth="1"/>
    <col min="3847" max="3847" width="20.26953125" style="1" customWidth="1"/>
    <col min="3848" max="3848" width="18.453125" style="1" customWidth="1"/>
    <col min="3849" max="3849" width="16.26953125" style="1" customWidth="1"/>
    <col min="3850" max="3850" width="15.81640625" style="1" customWidth="1"/>
    <col min="3851" max="3851" width="17.453125" style="1" customWidth="1"/>
    <col min="3852" max="3852" width="13.54296875" style="1" customWidth="1"/>
    <col min="3853" max="3854" width="18" style="1" customWidth="1"/>
    <col min="3855" max="3855" width="18.7265625" style="1" customWidth="1"/>
    <col min="3856" max="3856" width="13.453125" style="1" customWidth="1"/>
    <col min="3857" max="3857" width="16.81640625" style="1" customWidth="1"/>
    <col min="3858" max="3858" width="13.81640625" style="1" customWidth="1"/>
    <col min="3859" max="3859" width="13.453125" style="1" customWidth="1"/>
    <col min="3860" max="3860" width="15.453125" style="1" customWidth="1"/>
    <col min="3861" max="4097" width="9.1796875" style="1"/>
    <col min="4098" max="4098" width="19.54296875" style="1" customWidth="1"/>
    <col min="4099" max="4099" width="20" style="1" customWidth="1"/>
    <col min="4100" max="4100" width="15.453125" style="1" customWidth="1"/>
    <col min="4101" max="4101" width="17.1796875" style="1" customWidth="1"/>
    <col min="4102" max="4102" width="19.7265625" style="1" customWidth="1"/>
    <col min="4103" max="4103" width="20.26953125" style="1" customWidth="1"/>
    <col min="4104" max="4104" width="18.453125" style="1" customWidth="1"/>
    <col min="4105" max="4105" width="16.26953125" style="1" customWidth="1"/>
    <col min="4106" max="4106" width="15.81640625" style="1" customWidth="1"/>
    <col min="4107" max="4107" width="17.453125" style="1" customWidth="1"/>
    <col min="4108" max="4108" width="13.54296875" style="1" customWidth="1"/>
    <col min="4109" max="4110" width="18" style="1" customWidth="1"/>
    <col min="4111" max="4111" width="18.7265625" style="1" customWidth="1"/>
    <col min="4112" max="4112" width="13.453125" style="1" customWidth="1"/>
    <col min="4113" max="4113" width="16.81640625" style="1" customWidth="1"/>
    <col min="4114" max="4114" width="13.81640625" style="1" customWidth="1"/>
    <col min="4115" max="4115" width="13.453125" style="1" customWidth="1"/>
    <col min="4116" max="4116" width="15.453125" style="1" customWidth="1"/>
    <col min="4117" max="4353" width="9.1796875" style="1"/>
    <col min="4354" max="4354" width="19.54296875" style="1" customWidth="1"/>
    <col min="4355" max="4355" width="20" style="1" customWidth="1"/>
    <col min="4356" max="4356" width="15.453125" style="1" customWidth="1"/>
    <col min="4357" max="4357" width="17.1796875" style="1" customWidth="1"/>
    <col min="4358" max="4358" width="19.7265625" style="1" customWidth="1"/>
    <col min="4359" max="4359" width="20.26953125" style="1" customWidth="1"/>
    <col min="4360" max="4360" width="18.453125" style="1" customWidth="1"/>
    <col min="4361" max="4361" width="16.26953125" style="1" customWidth="1"/>
    <col min="4362" max="4362" width="15.81640625" style="1" customWidth="1"/>
    <col min="4363" max="4363" width="17.453125" style="1" customWidth="1"/>
    <col min="4364" max="4364" width="13.54296875" style="1" customWidth="1"/>
    <col min="4365" max="4366" width="18" style="1" customWidth="1"/>
    <col min="4367" max="4367" width="18.7265625" style="1" customWidth="1"/>
    <col min="4368" max="4368" width="13.453125" style="1" customWidth="1"/>
    <col min="4369" max="4369" width="16.81640625" style="1" customWidth="1"/>
    <col min="4370" max="4370" width="13.81640625" style="1" customWidth="1"/>
    <col min="4371" max="4371" width="13.453125" style="1" customWidth="1"/>
    <col min="4372" max="4372" width="15.453125" style="1" customWidth="1"/>
    <col min="4373" max="4609" width="9.1796875" style="1"/>
    <col min="4610" max="4610" width="19.54296875" style="1" customWidth="1"/>
    <col min="4611" max="4611" width="20" style="1" customWidth="1"/>
    <col min="4612" max="4612" width="15.453125" style="1" customWidth="1"/>
    <col min="4613" max="4613" width="17.1796875" style="1" customWidth="1"/>
    <col min="4614" max="4614" width="19.7265625" style="1" customWidth="1"/>
    <col min="4615" max="4615" width="20.26953125" style="1" customWidth="1"/>
    <col min="4616" max="4616" width="18.453125" style="1" customWidth="1"/>
    <col min="4617" max="4617" width="16.26953125" style="1" customWidth="1"/>
    <col min="4618" max="4618" width="15.81640625" style="1" customWidth="1"/>
    <col min="4619" max="4619" width="17.453125" style="1" customWidth="1"/>
    <col min="4620" max="4620" width="13.54296875" style="1" customWidth="1"/>
    <col min="4621" max="4622" width="18" style="1" customWidth="1"/>
    <col min="4623" max="4623" width="18.7265625" style="1" customWidth="1"/>
    <col min="4624" max="4624" width="13.453125" style="1" customWidth="1"/>
    <col min="4625" max="4625" width="16.81640625" style="1" customWidth="1"/>
    <col min="4626" max="4626" width="13.81640625" style="1" customWidth="1"/>
    <col min="4627" max="4627" width="13.453125" style="1" customWidth="1"/>
    <col min="4628" max="4628" width="15.453125" style="1" customWidth="1"/>
    <col min="4629" max="4865" width="9.1796875" style="1"/>
    <col min="4866" max="4866" width="19.54296875" style="1" customWidth="1"/>
    <col min="4867" max="4867" width="20" style="1" customWidth="1"/>
    <col min="4868" max="4868" width="15.453125" style="1" customWidth="1"/>
    <col min="4869" max="4869" width="17.1796875" style="1" customWidth="1"/>
    <col min="4870" max="4870" width="19.7265625" style="1" customWidth="1"/>
    <col min="4871" max="4871" width="20.26953125" style="1" customWidth="1"/>
    <col min="4872" max="4872" width="18.453125" style="1" customWidth="1"/>
    <col min="4873" max="4873" width="16.26953125" style="1" customWidth="1"/>
    <col min="4874" max="4874" width="15.81640625" style="1" customWidth="1"/>
    <col min="4875" max="4875" width="17.453125" style="1" customWidth="1"/>
    <col min="4876" max="4876" width="13.54296875" style="1" customWidth="1"/>
    <col min="4877" max="4878" width="18" style="1" customWidth="1"/>
    <col min="4879" max="4879" width="18.7265625" style="1" customWidth="1"/>
    <col min="4880" max="4880" width="13.453125" style="1" customWidth="1"/>
    <col min="4881" max="4881" width="16.81640625" style="1" customWidth="1"/>
    <col min="4882" max="4882" width="13.81640625" style="1" customWidth="1"/>
    <col min="4883" max="4883" width="13.453125" style="1" customWidth="1"/>
    <col min="4884" max="4884" width="15.453125" style="1" customWidth="1"/>
    <col min="4885" max="5121" width="9.1796875" style="1"/>
    <col min="5122" max="5122" width="19.54296875" style="1" customWidth="1"/>
    <col min="5123" max="5123" width="20" style="1" customWidth="1"/>
    <col min="5124" max="5124" width="15.453125" style="1" customWidth="1"/>
    <col min="5125" max="5125" width="17.1796875" style="1" customWidth="1"/>
    <col min="5126" max="5126" width="19.7265625" style="1" customWidth="1"/>
    <col min="5127" max="5127" width="20.26953125" style="1" customWidth="1"/>
    <col min="5128" max="5128" width="18.453125" style="1" customWidth="1"/>
    <col min="5129" max="5129" width="16.26953125" style="1" customWidth="1"/>
    <col min="5130" max="5130" width="15.81640625" style="1" customWidth="1"/>
    <col min="5131" max="5131" width="17.453125" style="1" customWidth="1"/>
    <col min="5132" max="5132" width="13.54296875" style="1" customWidth="1"/>
    <col min="5133" max="5134" width="18" style="1" customWidth="1"/>
    <col min="5135" max="5135" width="18.7265625" style="1" customWidth="1"/>
    <col min="5136" max="5136" width="13.453125" style="1" customWidth="1"/>
    <col min="5137" max="5137" width="16.81640625" style="1" customWidth="1"/>
    <col min="5138" max="5138" width="13.81640625" style="1" customWidth="1"/>
    <col min="5139" max="5139" width="13.453125" style="1" customWidth="1"/>
    <col min="5140" max="5140" width="15.453125" style="1" customWidth="1"/>
    <col min="5141" max="5377" width="9.1796875" style="1"/>
    <col min="5378" max="5378" width="19.54296875" style="1" customWidth="1"/>
    <col min="5379" max="5379" width="20" style="1" customWidth="1"/>
    <col min="5380" max="5380" width="15.453125" style="1" customWidth="1"/>
    <col min="5381" max="5381" width="17.1796875" style="1" customWidth="1"/>
    <col min="5382" max="5382" width="19.7265625" style="1" customWidth="1"/>
    <col min="5383" max="5383" width="20.26953125" style="1" customWidth="1"/>
    <col min="5384" max="5384" width="18.453125" style="1" customWidth="1"/>
    <col min="5385" max="5385" width="16.26953125" style="1" customWidth="1"/>
    <col min="5386" max="5386" width="15.81640625" style="1" customWidth="1"/>
    <col min="5387" max="5387" width="17.453125" style="1" customWidth="1"/>
    <col min="5388" max="5388" width="13.54296875" style="1" customWidth="1"/>
    <col min="5389" max="5390" width="18" style="1" customWidth="1"/>
    <col min="5391" max="5391" width="18.7265625" style="1" customWidth="1"/>
    <col min="5392" max="5392" width="13.453125" style="1" customWidth="1"/>
    <col min="5393" max="5393" width="16.81640625" style="1" customWidth="1"/>
    <col min="5394" max="5394" width="13.81640625" style="1" customWidth="1"/>
    <col min="5395" max="5395" width="13.453125" style="1" customWidth="1"/>
    <col min="5396" max="5396" width="15.453125" style="1" customWidth="1"/>
    <col min="5397" max="5633" width="9.1796875" style="1"/>
    <col min="5634" max="5634" width="19.54296875" style="1" customWidth="1"/>
    <col min="5635" max="5635" width="20" style="1" customWidth="1"/>
    <col min="5636" max="5636" width="15.453125" style="1" customWidth="1"/>
    <col min="5637" max="5637" width="17.1796875" style="1" customWidth="1"/>
    <col min="5638" max="5638" width="19.7265625" style="1" customWidth="1"/>
    <col min="5639" max="5639" width="20.26953125" style="1" customWidth="1"/>
    <col min="5640" max="5640" width="18.453125" style="1" customWidth="1"/>
    <col min="5641" max="5641" width="16.26953125" style="1" customWidth="1"/>
    <col min="5642" max="5642" width="15.81640625" style="1" customWidth="1"/>
    <col min="5643" max="5643" width="17.453125" style="1" customWidth="1"/>
    <col min="5644" max="5644" width="13.54296875" style="1" customWidth="1"/>
    <col min="5645" max="5646" width="18" style="1" customWidth="1"/>
    <col min="5647" max="5647" width="18.7265625" style="1" customWidth="1"/>
    <col min="5648" max="5648" width="13.453125" style="1" customWidth="1"/>
    <col min="5649" max="5649" width="16.81640625" style="1" customWidth="1"/>
    <col min="5650" max="5650" width="13.81640625" style="1" customWidth="1"/>
    <col min="5651" max="5651" width="13.453125" style="1" customWidth="1"/>
    <col min="5652" max="5652" width="15.453125" style="1" customWidth="1"/>
    <col min="5653" max="5889" width="9.1796875" style="1"/>
    <col min="5890" max="5890" width="19.54296875" style="1" customWidth="1"/>
    <col min="5891" max="5891" width="20" style="1" customWidth="1"/>
    <col min="5892" max="5892" width="15.453125" style="1" customWidth="1"/>
    <col min="5893" max="5893" width="17.1796875" style="1" customWidth="1"/>
    <col min="5894" max="5894" width="19.7265625" style="1" customWidth="1"/>
    <col min="5895" max="5895" width="20.26953125" style="1" customWidth="1"/>
    <col min="5896" max="5896" width="18.453125" style="1" customWidth="1"/>
    <col min="5897" max="5897" width="16.26953125" style="1" customWidth="1"/>
    <col min="5898" max="5898" width="15.81640625" style="1" customWidth="1"/>
    <col min="5899" max="5899" width="17.453125" style="1" customWidth="1"/>
    <col min="5900" max="5900" width="13.54296875" style="1" customWidth="1"/>
    <col min="5901" max="5902" width="18" style="1" customWidth="1"/>
    <col min="5903" max="5903" width="18.7265625" style="1" customWidth="1"/>
    <col min="5904" max="5904" width="13.453125" style="1" customWidth="1"/>
    <col min="5905" max="5905" width="16.81640625" style="1" customWidth="1"/>
    <col min="5906" max="5906" width="13.81640625" style="1" customWidth="1"/>
    <col min="5907" max="5907" width="13.453125" style="1" customWidth="1"/>
    <col min="5908" max="5908" width="15.453125" style="1" customWidth="1"/>
    <col min="5909" max="6145" width="9.1796875" style="1"/>
    <col min="6146" max="6146" width="19.54296875" style="1" customWidth="1"/>
    <col min="6147" max="6147" width="20" style="1" customWidth="1"/>
    <col min="6148" max="6148" width="15.453125" style="1" customWidth="1"/>
    <col min="6149" max="6149" width="17.1796875" style="1" customWidth="1"/>
    <col min="6150" max="6150" width="19.7265625" style="1" customWidth="1"/>
    <col min="6151" max="6151" width="20.26953125" style="1" customWidth="1"/>
    <col min="6152" max="6152" width="18.453125" style="1" customWidth="1"/>
    <col min="6153" max="6153" width="16.26953125" style="1" customWidth="1"/>
    <col min="6154" max="6154" width="15.81640625" style="1" customWidth="1"/>
    <col min="6155" max="6155" width="17.453125" style="1" customWidth="1"/>
    <col min="6156" max="6156" width="13.54296875" style="1" customWidth="1"/>
    <col min="6157" max="6158" width="18" style="1" customWidth="1"/>
    <col min="6159" max="6159" width="18.7265625" style="1" customWidth="1"/>
    <col min="6160" max="6160" width="13.453125" style="1" customWidth="1"/>
    <col min="6161" max="6161" width="16.81640625" style="1" customWidth="1"/>
    <col min="6162" max="6162" width="13.81640625" style="1" customWidth="1"/>
    <col min="6163" max="6163" width="13.453125" style="1" customWidth="1"/>
    <col min="6164" max="6164" width="15.453125" style="1" customWidth="1"/>
    <col min="6165" max="6401" width="9.1796875" style="1"/>
    <col min="6402" max="6402" width="19.54296875" style="1" customWidth="1"/>
    <col min="6403" max="6403" width="20" style="1" customWidth="1"/>
    <col min="6404" max="6404" width="15.453125" style="1" customWidth="1"/>
    <col min="6405" max="6405" width="17.1796875" style="1" customWidth="1"/>
    <col min="6406" max="6406" width="19.7265625" style="1" customWidth="1"/>
    <col min="6407" max="6407" width="20.26953125" style="1" customWidth="1"/>
    <col min="6408" max="6408" width="18.453125" style="1" customWidth="1"/>
    <col min="6409" max="6409" width="16.26953125" style="1" customWidth="1"/>
    <col min="6410" max="6410" width="15.81640625" style="1" customWidth="1"/>
    <col min="6411" max="6411" width="17.453125" style="1" customWidth="1"/>
    <col min="6412" max="6412" width="13.54296875" style="1" customWidth="1"/>
    <col min="6413" max="6414" width="18" style="1" customWidth="1"/>
    <col min="6415" max="6415" width="18.7265625" style="1" customWidth="1"/>
    <col min="6416" max="6416" width="13.453125" style="1" customWidth="1"/>
    <col min="6417" max="6417" width="16.81640625" style="1" customWidth="1"/>
    <col min="6418" max="6418" width="13.81640625" style="1" customWidth="1"/>
    <col min="6419" max="6419" width="13.453125" style="1" customWidth="1"/>
    <col min="6420" max="6420" width="15.453125" style="1" customWidth="1"/>
    <col min="6421" max="6657" width="9.1796875" style="1"/>
    <col min="6658" max="6658" width="19.54296875" style="1" customWidth="1"/>
    <col min="6659" max="6659" width="20" style="1" customWidth="1"/>
    <col min="6660" max="6660" width="15.453125" style="1" customWidth="1"/>
    <col min="6661" max="6661" width="17.1796875" style="1" customWidth="1"/>
    <col min="6662" max="6662" width="19.7265625" style="1" customWidth="1"/>
    <col min="6663" max="6663" width="20.26953125" style="1" customWidth="1"/>
    <col min="6664" max="6664" width="18.453125" style="1" customWidth="1"/>
    <col min="6665" max="6665" width="16.26953125" style="1" customWidth="1"/>
    <col min="6666" max="6666" width="15.81640625" style="1" customWidth="1"/>
    <col min="6667" max="6667" width="17.453125" style="1" customWidth="1"/>
    <col min="6668" max="6668" width="13.54296875" style="1" customWidth="1"/>
    <col min="6669" max="6670" width="18" style="1" customWidth="1"/>
    <col min="6671" max="6671" width="18.7265625" style="1" customWidth="1"/>
    <col min="6672" max="6672" width="13.453125" style="1" customWidth="1"/>
    <col min="6673" max="6673" width="16.81640625" style="1" customWidth="1"/>
    <col min="6674" max="6674" width="13.81640625" style="1" customWidth="1"/>
    <col min="6675" max="6675" width="13.453125" style="1" customWidth="1"/>
    <col min="6676" max="6676" width="15.453125" style="1" customWidth="1"/>
    <col min="6677" max="6913" width="9.1796875" style="1"/>
    <col min="6914" max="6914" width="19.54296875" style="1" customWidth="1"/>
    <col min="6915" max="6915" width="20" style="1" customWidth="1"/>
    <col min="6916" max="6916" width="15.453125" style="1" customWidth="1"/>
    <col min="6917" max="6917" width="17.1796875" style="1" customWidth="1"/>
    <col min="6918" max="6918" width="19.7265625" style="1" customWidth="1"/>
    <col min="6919" max="6919" width="20.26953125" style="1" customWidth="1"/>
    <col min="6920" max="6920" width="18.453125" style="1" customWidth="1"/>
    <col min="6921" max="6921" width="16.26953125" style="1" customWidth="1"/>
    <col min="6922" max="6922" width="15.81640625" style="1" customWidth="1"/>
    <col min="6923" max="6923" width="17.453125" style="1" customWidth="1"/>
    <col min="6924" max="6924" width="13.54296875" style="1" customWidth="1"/>
    <col min="6925" max="6926" width="18" style="1" customWidth="1"/>
    <col min="6927" max="6927" width="18.7265625" style="1" customWidth="1"/>
    <col min="6928" max="6928" width="13.453125" style="1" customWidth="1"/>
    <col min="6929" max="6929" width="16.81640625" style="1" customWidth="1"/>
    <col min="6930" max="6930" width="13.81640625" style="1" customWidth="1"/>
    <col min="6931" max="6931" width="13.453125" style="1" customWidth="1"/>
    <col min="6932" max="6932" width="15.453125" style="1" customWidth="1"/>
    <col min="6933" max="7169" width="9.1796875" style="1"/>
    <col min="7170" max="7170" width="19.54296875" style="1" customWidth="1"/>
    <col min="7171" max="7171" width="20" style="1" customWidth="1"/>
    <col min="7172" max="7172" width="15.453125" style="1" customWidth="1"/>
    <col min="7173" max="7173" width="17.1796875" style="1" customWidth="1"/>
    <col min="7174" max="7174" width="19.7265625" style="1" customWidth="1"/>
    <col min="7175" max="7175" width="20.26953125" style="1" customWidth="1"/>
    <col min="7176" max="7176" width="18.453125" style="1" customWidth="1"/>
    <col min="7177" max="7177" width="16.26953125" style="1" customWidth="1"/>
    <col min="7178" max="7178" width="15.81640625" style="1" customWidth="1"/>
    <col min="7179" max="7179" width="17.453125" style="1" customWidth="1"/>
    <col min="7180" max="7180" width="13.54296875" style="1" customWidth="1"/>
    <col min="7181" max="7182" width="18" style="1" customWidth="1"/>
    <col min="7183" max="7183" width="18.7265625" style="1" customWidth="1"/>
    <col min="7184" max="7184" width="13.453125" style="1" customWidth="1"/>
    <col min="7185" max="7185" width="16.81640625" style="1" customWidth="1"/>
    <col min="7186" max="7186" width="13.81640625" style="1" customWidth="1"/>
    <col min="7187" max="7187" width="13.453125" style="1" customWidth="1"/>
    <col min="7188" max="7188" width="15.453125" style="1" customWidth="1"/>
    <col min="7189" max="7425" width="9.1796875" style="1"/>
    <col min="7426" max="7426" width="19.54296875" style="1" customWidth="1"/>
    <col min="7427" max="7427" width="20" style="1" customWidth="1"/>
    <col min="7428" max="7428" width="15.453125" style="1" customWidth="1"/>
    <col min="7429" max="7429" width="17.1796875" style="1" customWidth="1"/>
    <col min="7430" max="7430" width="19.7265625" style="1" customWidth="1"/>
    <col min="7431" max="7431" width="20.26953125" style="1" customWidth="1"/>
    <col min="7432" max="7432" width="18.453125" style="1" customWidth="1"/>
    <col min="7433" max="7433" width="16.26953125" style="1" customWidth="1"/>
    <col min="7434" max="7434" width="15.81640625" style="1" customWidth="1"/>
    <col min="7435" max="7435" width="17.453125" style="1" customWidth="1"/>
    <col min="7436" max="7436" width="13.54296875" style="1" customWidth="1"/>
    <col min="7437" max="7438" width="18" style="1" customWidth="1"/>
    <col min="7439" max="7439" width="18.7265625" style="1" customWidth="1"/>
    <col min="7440" max="7440" width="13.453125" style="1" customWidth="1"/>
    <col min="7441" max="7441" width="16.81640625" style="1" customWidth="1"/>
    <col min="7442" max="7442" width="13.81640625" style="1" customWidth="1"/>
    <col min="7443" max="7443" width="13.453125" style="1" customWidth="1"/>
    <col min="7444" max="7444" width="15.453125" style="1" customWidth="1"/>
    <col min="7445" max="7681" width="9.1796875" style="1"/>
    <col min="7682" max="7682" width="19.54296875" style="1" customWidth="1"/>
    <col min="7683" max="7683" width="20" style="1" customWidth="1"/>
    <col min="7684" max="7684" width="15.453125" style="1" customWidth="1"/>
    <col min="7685" max="7685" width="17.1796875" style="1" customWidth="1"/>
    <col min="7686" max="7686" width="19.7265625" style="1" customWidth="1"/>
    <col min="7687" max="7687" width="20.26953125" style="1" customWidth="1"/>
    <col min="7688" max="7688" width="18.453125" style="1" customWidth="1"/>
    <col min="7689" max="7689" width="16.26953125" style="1" customWidth="1"/>
    <col min="7690" max="7690" width="15.81640625" style="1" customWidth="1"/>
    <col min="7691" max="7691" width="17.453125" style="1" customWidth="1"/>
    <col min="7692" max="7692" width="13.54296875" style="1" customWidth="1"/>
    <col min="7693" max="7694" width="18" style="1" customWidth="1"/>
    <col min="7695" max="7695" width="18.7265625" style="1" customWidth="1"/>
    <col min="7696" max="7696" width="13.453125" style="1" customWidth="1"/>
    <col min="7697" max="7697" width="16.81640625" style="1" customWidth="1"/>
    <col min="7698" max="7698" width="13.81640625" style="1" customWidth="1"/>
    <col min="7699" max="7699" width="13.453125" style="1" customWidth="1"/>
    <col min="7700" max="7700" width="15.453125" style="1" customWidth="1"/>
    <col min="7701" max="7937" width="9.1796875" style="1"/>
    <col min="7938" max="7938" width="19.54296875" style="1" customWidth="1"/>
    <col min="7939" max="7939" width="20" style="1" customWidth="1"/>
    <col min="7940" max="7940" width="15.453125" style="1" customWidth="1"/>
    <col min="7941" max="7941" width="17.1796875" style="1" customWidth="1"/>
    <col min="7942" max="7942" width="19.7265625" style="1" customWidth="1"/>
    <col min="7943" max="7943" width="20.26953125" style="1" customWidth="1"/>
    <col min="7944" max="7944" width="18.453125" style="1" customWidth="1"/>
    <col min="7945" max="7945" width="16.26953125" style="1" customWidth="1"/>
    <col min="7946" max="7946" width="15.81640625" style="1" customWidth="1"/>
    <col min="7947" max="7947" width="17.453125" style="1" customWidth="1"/>
    <col min="7948" max="7948" width="13.54296875" style="1" customWidth="1"/>
    <col min="7949" max="7950" width="18" style="1" customWidth="1"/>
    <col min="7951" max="7951" width="18.7265625" style="1" customWidth="1"/>
    <col min="7952" max="7952" width="13.453125" style="1" customWidth="1"/>
    <col min="7953" max="7953" width="16.81640625" style="1" customWidth="1"/>
    <col min="7954" max="7954" width="13.81640625" style="1" customWidth="1"/>
    <col min="7955" max="7955" width="13.453125" style="1" customWidth="1"/>
    <col min="7956" max="7956" width="15.453125" style="1" customWidth="1"/>
    <col min="7957" max="8193" width="9.1796875" style="1"/>
    <col min="8194" max="8194" width="19.54296875" style="1" customWidth="1"/>
    <col min="8195" max="8195" width="20" style="1" customWidth="1"/>
    <col min="8196" max="8196" width="15.453125" style="1" customWidth="1"/>
    <col min="8197" max="8197" width="17.1796875" style="1" customWidth="1"/>
    <col min="8198" max="8198" width="19.7265625" style="1" customWidth="1"/>
    <col min="8199" max="8199" width="20.26953125" style="1" customWidth="1"/>
    <col min="8200" max="8200" width="18.453125" style="1" customWidth="1"/>
    <col min="8201" max="8201" width="16.26953125" style="1" customWidth="1"/>
    <col min="8202" max="8202" width="15.81640625" style="1" customWidth="1"/>
    <col min="8203" max="8203" width="17.453125" style="1" customWidth="1"/>
    <col min="8204" max="8204" width="13.54296875" style="1" customWidth="1"/>
    <col min="8205" max="8206" width="18" style="1" customWidth="1"/>
    <col min="8207" max="8207" width="18.7265625" style="1" customWidth="1"/>
    <col min="8208" max="8208" width="13.453125" style="1" customWidth="1"/>
    <col min="8209" max="8209" width="16.81640625" style="1" customWidth="1"/>
    <col min="8210" max="8210" width="13.81640625" style="1" customWidth="1"/>
    <col min="8211" max="8211" width="13.453125" style="1" customWidth="1"/>
    <col min="8212" max="8212" width="15.453125" style="1" customWidth="1"/>
    <col min="8213" max="8449" width="9.1796875" style="1"/>
    <col min="8450" max="8450" width="19.54296875" style="1" customWidth="1"/>
    <col min="8451" max="8451" width="20" style="1" customWidth="1"/>
    <col min="8452" max="8452" width="15.453125" style="1" customWidth="1"/>
    <col min="8453" max="8453" width="17.1796875" style="1" customWidth="1"/>
    <col min="8454" max="8454" width="19.7265625" style="1" customWidth="1"/>
    <col min="8455" max="8455" width="20.26953125" style="1" customWidth="1"/>
    <col min="8456" max="8456" width="18.453125" style="1" customWidth="1"/>
    <col min="8457" max="8457" width="16.26953125" style="1" customWidth="1"/>
    <col min="8458" max="8458" width="15.81640625" style="1" customWidth="1"/>
    <col min="8459" max="8459" width="17.453125" style="1" customWidth="1"/>
    <col min="8460" max="8460" width="13.54296875" style="1" customWidth="1"/>
    <col min="8461" max="8462" width="18" style="1" customWidth="1"/>
    <col min="8463" max="8463" width="18.7265625" style="1" customWidth="1"/>
    <col min="8464" max="8464" width="13.453125" style="1" customWidth="1"/>
    <col min="8465" max="8465" width="16.81640625" style="1" customWidth="1"/>
    <col min="8466" max="8466" width="13.81640625" style="1" customWidth="1"/>
    <col min="8467" max="8467" width="13.453125" style="1" customWidth="1"/>
    <col min="8468" max="8468" width="15.453125" style="1" customWidth="1"/>
    <col min="8469" max="8705" width="9.1796875" style="1"/>
    <col min="8706" max="8706" width="19.54296875" style="1" customWidth="1"/>
    <col min="8707" max="8707" width="20" style="1" customWidth="1"/>
    <col min="8708" max="8708" width="15.453125" style="1" customWidth="1"/>
    <col min="8709" max="8709" width="17.1796875" style="1" customWidth="1"/>
    <col min="8710" max="8710" width="19.7265625" style="1" customWidth="1"/>
    <col min="8711" max="8711" width="20.26953125" style="1" customWidth="1"/>
    <col min="8712" max="8712" width="18.453125" style="1" customWidth="1"/>
    <col min="8713" max="8713" width="16.26953125" style="1" customWidth="1"/>
    <col min="8714" max="8714" width="15.81640625" style="1" customWidth="1"/>
    <col min="8715" max="8715" width="17.453125" style="1" customWidth="1"/>
    <col min="8716" max="8716" width="13.54296875" style="1" customWidth="1"/>
    <col min="8717" max="8718" width="18" style="1" customWidth="1"/>
    <col min="8719" max="8719" width="18.7265625" style="1" customWidth="1"/>
    <col min="8720" max="8720" width="13.453125" style="1" customWidth="1"/>
    <col min="8721" max="8721" width="16.81640625" style="1" customWidth="1"/>
    <col min="8722" max="8722" width="13.81640625" style="1" customWidth="1"/>
    <col min="8723" max="8723" width="13.453125" style="1" customWidth="1"/>
    <col min="8724" max="8724" width="15.453125" style="1" customWidth="1"/>
    <col min="8725" max="8961" width="9.1796875" style="1"/>
    <col min="8962" max="8962" width="19.54296875" style="1" customWidth="1"/>
    <col min="8963" max="8963" width="20" style="1" customWidth="1"/>
    <col min="8964" max="8964" width="15.453125" style="1" customWidth="1"/>
    <col min="8965" max="8965" width="17.1796875" style="1" customWidth="1"/>
    <col min="8966" max="8966" width="19.7265625" style="1" customWidth="1"/>
    <col min="8967" max="8967" width="20.26953125" style="1" customWidth="1"/>
    <col min="8968" max="8968" width="18.453125" style="1" customWidth="1"/>
    <col min="8969" max="8969" width="16.26953125" style="1" customWidth="1"/>
    <col min="8970" max="8970" width="15.81640625" style="1" customWidth="1"/>
    <col min="8971" max="8971" width="17.453125" style="1" customWidth="1"/>
    <col min="8972" max="8972" width="13.54296875" style="1" customWidth="1"/>
    <col min="8973" max="8974" width="18" style="1" customWidth="1"/>
    <col min="8975" max="8975" width="18.7265625" style="1" customWidth="1"/>
    <col min="8976" max="8976" width="13.453125" style="1" customWidth="1"/>
    <col min="8977" max="8977" width="16.81640625" style="1" customWidth="1"/>
    <col min="8978" max="8978" width="13.81640625" style="1" customWidth="1"/>
    <col min="8979" max="8979" width="13.453125" style="1" customWidth="1"/>
    <col min="8980" max="8980" width="15.453125" style="1" customWidth="1"/>
    <col min="8981" max="9217" width="9.1796875" style="1"/>
    <col min="9218" max="9218" width="19.54296875" style="1" customWidth="1"/>
    <col min="9219" max="9219" width="20" style="1" customWidth="1"/>
    <col min="9220" max="9220" width="15.453125" style="1" customWidth="1"/>
    <col min="9221" max="9221" width="17.1796875" style="1" customWidth="1"/>
    <col min="9222" max="9222" width="19.7265625" style="1" customWidth="1"/>
    <col min="9223" max="9223" width="20.26953125" style="1" customWidth="1"/>
    <col min="9224" max="9224" width="18.453125" style="1" customWidth="1"/>
    <col min="9225" max="9225" width="16.26953125" style="1" customWidth="1"/>
    <col min="9226" max="9226" width="15.81640625" style="1" customWidth="1"/>
    <col min="9227" max="9227" width="17.453125" style="1" customWidth="1"/>
    <col min="9228" max="9228" width="13.54296875" style="1" customWidth="1"/>
    <col min="9229" max="9230" width="18" style="1" customWidth="1"/>
    <col min="9231" max="9231" width="18.7265625" style="1" customWidth="1"/>
    <col min="9232" max="9232" width="13.453125" style="1" customWidth="1"/>
    <col min="9233" max="9233" width="16.81640625" style="1" customWidth="1"/>
    <col min="9234" max="9234" width="13.81640625" style="1" customWidth="1"/>
    <col min="9235" max="9235" width="13.453125" style="1" customWidth="1"/>
    <col min="9236" max="9236" width="15.453125" style="1" customWidth="1"/>
    <col min="9237" max="9473" width="9.1796875" style="1"/>
    <col min="9474" max="9474" width="19.54296875" style="1" customWidth="1"/>
    <col min="9475" max="9475" width="20" style="1" customWidth="1"/>
    <col min="9476" max="9476" width="15.453125" style="1" customWidth="1"/>
    <col min="9477" max="9477" width="17.1796875" style="1" customWidth="1"/>
    <col min="9478" max="9478" width="19.7265625" style="1" customWidth="1"/>
    <col min="9479" max="9479" width="20.26953125" style="1" customWidth="1"/>
    <col min="9480" max="9480" width="18.453125" style="1" customWidth="1"/>
    <col min="9481" max="9481" width="16.26953125" style="1" customWidth="1"/>
    <col min="9482" max="9482" width="15.81640625" style="1" customWidth="1"/>
    <col min="9483" max="9483" width="17.453125" style="1" customWidth="1"/>
    <col min="9484" max="9484" width="13.54296875" style="1" customWidth="1"/>
    <col min="9485" max="9486" width="18" style="1" customWidth="1"/>
    <col min="9487" max="9487" width="18.7265625" style="1" customWidth="1"/>
    <col min="9488" max="9488" width="13.453125" style="1" customWidth="1"/>
    <col min="9489" max="9489" width="16.81640625" style="1" customWidth="1"/>
    <col min="9490" max="9490" width="13.81640625" style="1" customWidth="1"/>
    <col min="9491" max="9491" width="13.453125" style="1" customWidth="1"/>
    <col min="9492" max="9492" width="15.453125" style="1" customWidth="1"/>
    <col min="9493" max="9729" width="9.1796875" style="1"/>
    <col min="9730" max="9730" width="19.54296875" style="1" customWidth="1"/>
    <col min="9731" max="9731" width="20" style="1" customWidth="1"/>
    <col min="9732" max="9732" width="15.453125" style="1" customWidth="1"/>
    <col min="9733" max="9733" width="17.1796875" style="1" customWidth="1"/>
    <col min="9734" max="9734" width="19.7265625" style="1" customWidth="1"/>
    <col min="9735" max="9735" width="20.26953125" style="1" customWidth="1"/>
    <col min="9736" max="9736" width="18.453125" style="1" customWidth="1"/>
    <col min="9737" max="9737" width="16.26953125" style="1" customWidth="1"/>
    <col min="9738" max="9738" width="15.81640625" style="1" customWidth="1"/>
    <col min="9739" max="9739" width="17.453125" style="1" customWidth="1"/>
    <col min="9740" max="9740" width="13.54296875" style="1" customWidth="1"/>
    <col min="9741" max="9742" width="18" style="1" customWidth="1"/>
    <col min="9743" max="9743" width="18.7265625" style="1" customWidth="1"/>
    <col min="9744" max="9744" width="13.453125" style="1" customWidth="1"/>
    <col min="9745" max="9745" width="16.81640625" style="1" customWidth="1"/>
    <col min="9746" max="9746" width="13.81640625" style="1" customWidth="1"/>
    <col min="9747" max="9747" width="13.453125" style="1" customWidth="1"/>
    <col min="9748" max="9748" width="15.453125" style="1" customWidth="1"/>
    <col min="9749" max="9985" width="9.1796875" style="1"/>
    <col min="9986" max="9986" width="19.54296875" style="1" customWidth="1"/>
    <col min="9987" max="9987" width="20" style="1" customWidth="1"/>
    <col min="9988" max="9988" width="15.453125" style="1" customWidth="1"/>
    <col min="9989" max="9989" width="17.1796875" style="1" customWidth="1"/>
    <col min="9990" max="9990" width="19.7265625" style="1" customWidth="1"/>
    <col min="9991" max="9991" width="20.26953125" style="1" customWidth="1"/>
    <col min="9992" max="9992" width="18.453125" style="1" customWidth="1"/>
    <col min="9993" max="9993" width="16.26953125" style="1" customWidth="1"/>
    <col min="9994" max="9994" width="15.81640625" style="1" customWidth="1"/>
    <col min="9995" max="9995" width="17.453125" style="1" customWidth="1"/>
    <col min="9996" max="9996" width="13.54296875" style="1" customWidth="1"/>
    <col min="9997" max="9998" width="18" style="1" customWidth="1"/>
    <col min="9999" max="9999" width="18.7265625" style="1" customWidth="1"/>
    <col min="10000" max="10000" width="13.453125" style="1" customWidth="1"/>
    <col min="10001" max="10001" width="16.81640625" style="1" customWidth="1"/>
    <col min="10002" max="10002" width="13.81640625" style="1" customWidth="1"/>
    <col min="10003" max="10003" width="13.453125" style="1" customWidth="1"/>
    <col min="10004" max="10004" width="15.453125" style="1" customWidth="1"/>
    <col min="10005" max="10241" width="9.1796875" style="1"/>
    <col min="10242" max="10242" width="19.54296875" style="1" customWidth="1"/>
    <col min="10243" max="10243" width="20" style="1" customWidth="1"/>
    <col min="10244" max="10244" width="15.453125" style="1" customWidth="1"/>
    <col min="10245" max="10245" width="17.1796875" style="1" customWidth="1"/>
    <col min="10246" max="10246" width="19.7265625" style="1" customWidth="1"/>
    <col min="10247" max="10247" width="20.26953125" style="1" customWidth="1"/>
    <col min="10248" max="10248" width="18.453125" style="1" customWidth="1"/>
    <col min="10249" max="10249" width="16.26953125" style="1" customWidth="1"/>
    <col min="10250" max="10250" width="15.81640625" style="1" customWidth="1"/>
    <col min="10251" max="10251" width="17.453125" style="1" customWidth="1"/>
    <col min="10252" max="10252" width="13.54296875" style="1" customWidth="1"/>
    <col min="10253" max="10254" width="18" style="1" customWidth="1"/>
    <col min="10255" max="10255" width="18.7265625" style="1" customWidth="1"/>
    <col min="10256" max="10256" width="13.453125" style="1" customWidth="1"/>
    <col min="10257" max="10257" width="16.81640625" style="1" customWidth="1"/>
    <col min="10258" max="10258" width="13.81640625" style="1" customWidth="1"/>
    <col min="10259" max="10259" width="13.453125" style="1" customWidth="1"/>
    <col min="10260" max="10260" width="15.453125" style="1" customWidth="1"/>
    <col min="10261" max="10497" width="9.1796875" style="1"/>
    <col min="10498" max="10498" width="19.54296875" style="1" customWidth="1"/>
    <col min="10499" max="10499" width="20" style="1" customWidth="1"/>
    <col min="10500" max="10500" width="15.453125" style="1" customWidth="1"/>
    <col min="10501" max="10501" width="17.1796875" style="1" customWidth="1"/>
    <col min="10502" max="10502" width="19.7265625" style="1" customWidth="1"/>
    <col min="10503" max="10503" width="20.26953125" style="1" customWidth="1"/>
    <col min="10504" max="10504" width="18.453125" style="1" customWidth="1"/>
    <col min="10505" max="10505" width="16.26953125" style="1" customWidth="1"/>
    <col min="10506" max="10506" width="15.81640625" style="1" customWidth="1"/>
    <col min="10507" max="10507" width="17.453125" style="1" customWidth="1"/>
    <col min="10508" max="10508" width="13.54296875" style="1" customWidth="1"/>
    <col min="10509" max="10510" width="18" style="1" customWidth="1"/>
    <col min="10511" max="10511" width="18.7265625" style="1" customWidth="1"/>
    <col min="10512" max="10512" width="13.453125" style="1" customWidth="1"/>
    <col min="10513" max="10513" width="16.81640625" style="1" customWidth="1"/>
    <col min="10514" max="10514" width="13.81640625" style="1" customWidth="1"/>
    <col min="10515" max="10515" width="13.453125" style="1" customWidth="1"/>
    <col min="10516" max="10516" width="15.453125" style="1" customWidth="1"/>
    <col min="10517" max="10753" width="9.1796875" style="1"/>
    <col min="10754" max="10754" width="19.54296875" style="1" customWidth="1"/>
    <col min="10755" max="10755" width="20" style="1" customWidth="1"/>
    <col min="10756" max="10756" width="15.453125" style="1" customWidth="1"/>
    <col min="10757" max="10757" width="17.1796875" style="1" customWidth="1"/>
    <col min="10758" max="10758" width="19.7265625" style="1" customWidth="1"/>
    <col min="10759" max="10759" width="20.26953125" style="1" customWidth="1"/>
    <col min="10760" max="10760" width="18.453125" style="1" customWidth="1"/>
    <col min="10761" max="10761" width="16.26953125" style="1" customWidth="1"/>
    <col min="10762" max="10762" width="15.81640625" style="1" customWidth="1"/>
    <col min="10763" max="10763" width="17.453125" style="1" customWidth="1"/>
    <col min="10764" max="10764" width="13.54296875" style="1" customWidth="1"/>
    <col min="10765" max="10766" width="18" style="1" customWidth="1"/>
    <col min="10767" max="10767" width="18.7265625" style="1" customWidth="1"/>
    <col min="10768" max="10768" width="13.453125" style="1" customWidth="1"/>
    <col min="10769" max="10769" width="16.81640625" style="1" customWidth="1"/>
    <col min="10770" max="10770" width="13.81640625" style="1" customWidth="1"/>
    <col min="10771" max="10771" width="13.453125" style="1" customWidth="1"/>
    <col min="10772" max="10772" width="15.453125" style="1" customWidth="1"/>
    <col min="10773" max="11009" width="9.1796875" style="1"/>
    <col min="11010" max="11010" width="19.54296875" style="1" customWidth="1"/>
    <col min="11011" max="11011" width="20" style="1" customWidth="1"/>
    <col min="11012" max="11012" width="15.453125" style="1" customWidth="1"/>
    <col min="11013" max="11013" width="17.1796875" style="1" customWidth="1"/>
    <col min="11014" max="11014" width="19.7265625" style="1" customWidth="1"/>
    <col min="11015" max="11015" width="20.26953125" style="1" customWidth="1"/>
    <col min="11016" max="11016" width="18.453125" style="1" customWidth="1"/>
    <col min="11017" max="11017" width="16.26953125" style="1" customWidth="1"/>
    <col min="11018" max="11018" width="15.81640625" style="1" customWidth="1"/>
    <col min="11019" max="11019" width="17.453125" style="1" customWidth="1"/>
    <col min="11020" max="11020" width="13.54296875" style="1" customWidth="1"/>
    <col min="11021" max="11022" width="18" style="1" customWidth="1"/>
    <col min="11023" max="11023" width="18.7265625" style="1" customWidth="1"/>
    <col min="11024" max="11024" width="13.453125" style="1" customWidth="1"/>
    <col min="11025" max="11025" width="16.81640625" style="1" customWidth="1"/>
    <col min="11026" max="11026" width="13.81640625" style="1" customWidth="1"/>
    <col min="11027" max="11027" width="13.453125" style="1" customWidth="1"/>
    <col min="11028" max="11028" width="15.453125" style="1" customWidth="1"/>
    <col min="11029" max="11265" width="9.1796875" style="1"/>
    <col min="11266" max="11266" width="19.54296875" style="1" customWidth="1"/>
    <col min="11267" max="11267" width="20" style="1" customWidth="1"/>
    <col min="11268" max="11268" width="15.453125" style="1" customWidth="1"/>
    <col min="11269" max="11269" width="17.1796875" style="1" customWidth="1"/>
    <col min="11270" max="11270" width="19.7265625" style="1" customWidth="1"/>
    <col min="11271" max="11271" width="20.26953125" style="1" customWidth="1"/>
    <col min="11272" max="11272" width="18.453125" style="1" customWidth="1"/>
    <col min="11273" max="11273" width="16.26953125" style="1" customWidth="1"/>
    <col min="11274" max="11274" width="15.81640625" style="1" customWidth="1"/>
    <col min="11275" max="11275" width="17.453125" style="1" customWidth="1"/>
    <col min="11276" max="11276" width="13.54296875" style="1" customWidth="1"/>
    <col min="11277" max="11278" width="18" style="1" customWidth="1"/>
    <col min="11279" max="11279" width="18.7265625" style="1" customWidth="1"/>
    <col min="11280" max="11280" width="13.453125" style="1" customWidth="1"/>
    <col min="11281" max="11281" width="16.81640625" style="1" customWidth="1"/>
    <col min="11282" max="11282" width="13.81640625" style="1" customWidth="1"/>
    <col min="11283" max="11283" width="13.453125" style="1" customWidth="1"/>
    <col min="11284" max="11284" width="15.453125" style="1" customWidth="1"/>
    <col min="11285" max="11521" width="9.1796875" style="1"/>
    <col min="11522" max="11522" width="19.54296875" style="1" customWidth="1"/>
    <col min="11523" max="11523" width="20" style="1" customWidth="1"/>
    <col min="11524" max="11524" width="15.453125" style="1" customWidth="1"/>
    <col min="11525" max="11525" width="17.1796875" style="1" customWidth="1"/>
    <col min="11526" max="11526" width="19.7265625" style="1" customWidth="1"/>
    <col min="11527" max="11527" width="20.26953125" style="1" customWidth="1"/>
    <col min="11528" max="11528" width="18.453125" style="1" customWidth="1"/>
    <col min="11529" max="11529" width="16.26953125" style="1" customWidth="1"/>
    <col min="11530" max="11530" width="15.81640625" style="1" customWidth="1"/>
    <col min="11531" max="11531" width="17.453125" style="1" customWidth="1"/>
    <col min="11532" max="11532" width="13.54296875" style="1" customWidth="1"/>
    <col min="11533" max="11534" width="18" style="1" customWidth="1"/>
    <col min="11535" max="11535" width="18.7265625" style="1" customWidth="1"/>
    <col min="11536" max="11536" width="13.453125" style="1" customWidth="1"/>
    <col min="11537" max="11537" width="16.81640625" style="1" customWidth="1"/>
    <col min="11538" max="11538" width="13.81640625" style="1" customWidth="1"/>
    <col min="11539" max="11539" width="13.453125" style="1" customWidth="1"/>
    <col min="11540" max="11540" width="15.453125" style="1" customWidth="1"/>
    <col min="11541" max="11777" width="9.1796875" style="1"/>
    <col min="11778" max="11778" width="19.54296875" style="1" customWidth="1"/>
    <col min="11779" max="11779" width="20" style="1" customWidth="1"/>
    <col min="11780" max="11780" width="15.453125" style="1" customWidth="1"/>
    <col min="11781" max="11781" width="17.1796875" style="1" customWidth="1"/>
    <col min="11782" max="11782" width="19.7265625" style="1" customWidth="1"/>
    <col min="11783" max="11783" width="20.26953125" style="1" customWidth="1"/>
    <col min="11784" max="11784" width="18.453125" style="1" customWidth="1"/>
    <col min="11785" max="11785" width="16.26953125" style="1" customWidth="1"/>
    <col min="11786" max="11786" width="15.81640625" style="1" customWidth="1"/>
    <col min="11787" max="11787" width="17.453125" style="1" customWidth="1"/>
    <col min="11788" max="11788" width="13.54296875" style="1" customWidth="1"/>
    <col min="11789" max="11790" width="18" style="1" customWidth="1"/>
    <col min="11791" max="11791" width="18.7265625" style="1" customWidth="1"/>
    <col min="11792" max="11792" width="13.453125" style="1" customWidth="1"/>
    <col min="11793" max="11793" width="16.81640625" style="1" customWidth="1"/>
    <col min="11794" max="11794" width="13.81640625" style="1" customWidth="1"/>
    <col min="11795" max="11795" width="13.453125" style="1" customWidth="1"/>
    <col min="11796" max="11796" width="15.453125" style="1" customWidth="1"/>
    <col min="11797" max="12033" width="9.1796875" style="1"/>
    <col min="12034" max="12034" width="19.54296875" style="1" customWidth="1"/>
    <col min="12035" max="12035" width="20" style="1" customWidth="1"/>
    <col min="12036" max="12036" width="15.453125" style="1" customWidth="1"/>
    <col min="12037" max="12037" width="17.1796875" style="1" customWidth="1"/>
    <col min="12038" max="12038" width="19.7265625" style="1" customWidth="1"/>
    <col min="12039" max="12039" width="20.26953125" style="1" customWidth="1"/>
    <col min="12040" max="12040" width="18.453125" style="1" customWidth="1"/>
    <col min="12041" max="12041" width="16.26953125" style="1" customWidth="1"/>
    <col min="12042" max="12042" width="15.81640625" style="1" customWidth="1"/>
    <col min="12043" max="12043" width="17.453125" style="1" customWidth="1"/>
    <col min="12044" max="12044" width="13.54296875" style="1" customWidth="1"/>
    <col min="12045" max="12046" width="18" style="1" customWidth="1"/>
    <col min="12047" max="12047" width="18.7265625" style="1" customWidth="1"/>
    <col min="12048" max="12048" width="13.453125" style="1" customWidth="1"/>
    <col min="12049" max="12049" width="16.81640625" style="1" customWidth="1"/>
    <col min="12050" max="12050" width="13.81640625" style="1" customWidth="1"/>
    <col min="12051" max="12051" width="13.453125" style="1" customWidth="1"/>
    <col min="12052" max="12052" width="15.453125" style="1" customWidth="1"/>
    <col min="12053" max="12289" width="9.1796875" style="1"/>
    <col min="12290" max="12290" width="19.54296875" style="1" customWidth="1"/>
    <col min="12291" max="12291" width="20" style="1" customWidth="1"/>
    <col min="12292" max="12292" width="15.453125" style="1" customWidth="1"/>
    <col min="12293" max="12293" width="17.1796875" style="1" customWidth="1"/>
    <col min="12294" max="12294" width="19.7265625" style="1" customWidth="1"/>
    <col min="12295" max="12295" width="20.26953125" style="1" customWidth="1"/>
    <col min="12296" max="12296" width="18.453125" style="1" customWidth="1"/>
    <col min="12297" max="12297" width="16.26953125" style="1" customWidth="1"/>
    <col min="12298" max="12298" width="15.81640625" style="1" customWidth="1"/>
    <col min="12299" max="12299" width="17.453125" style="1" customWidth="1"/>
    <col min="12300" max="12300" width="13.54296875" style="1" customWidth="1"/>
    <col min="12301" max="12302" width="18" style="1" customWidth="1"/>
    <col min="12303" max="12303" width="18.7265625" style="1" customWidth="1"/>
    <col min="12304" max="12304" width="13.453125" style="1" customWidth="1"/>
    <col min="12305" max="12305" width="16.81640625" style="1" customWidth="1"/>
    <col min="12306" max="12306" width="13.81640625" style="1" customWidth="1"/>
    <col min="12307" max="12307" width="13.453125" style="1" customWidth="1"/>
    <col min="12308" max="12308" width="15.453125" style="1" customWidth="1"/>
    <col min="12309" max="12545" width="9.1796875" style="1"/>
    <col min="12546" max="12546" width="19.54296875" style="1" customWidth="1"/>
    <col min="12547" max="12547" width="20" style="1" customWidth="1"/>
    <col min="12548" max="12548" width="15.453125" style="1" customWidth="1"/>
    <col min="12549" max="12549" width="17.1796875" style="1" customWidth="1"/>
    <col min="12550" max="12550" width="19.7265625" style="1" customWidth="1"/>
    <col min="12551" max="12551" width="20.26953125" style="1" customWidth="1"/>
    <col min="12552" max="12552" width="18.453125" style="1" customWidth="1"/>
    <col min="12553" max="12553" width="16.26953125" style="1" customWidth="1"/>
    <col min="12554" max="12554" width="15.81640625" style="1" customWidth="1"/>
    <col min="12555" max="12555" width="17.453125" style="1" customWidth="1"/>
    <col min="12556" max="12556" width="13.54296875" style="1" customWidth="1"/>
    <col min="12557" max="12558" width="18" style="1" customWidth="1"/>
    <col min="12559" max="12559" width="18.7265625" style="1" customWidth="1"/>
    <col min="12560" max="12560" width="13.453125" style="1" customWidth="1"/>
    <col min="12561" max="12561" width="16.81640625" style="1" customWidth="1"/>
    <col min="12562" max="12562" width="13.81640625" style="1" customWidth="1"/>
    <col min="12563" max="12563" width="13.453125" style="1" customWidth="1"/>
    <col min="12564" max="12564" width="15.453125" style="1" customWidth="1"/>
    <col min="12565" max="12801" width="9.1796875" style="1"/>
    <col min="12802" max="12802" width="19.54296875" style="1" customWidth="1"/>
    <col min="12803" max="12803" width="20" style="1" customWidth="1"/>
    <col min="12804" max="12804" width="15.453125" style="1" customWidth="1"/>
    <col min="12805" max="12805" width="17.1796875" style="1" customWidth="1"/>
    <col min="12806" max="12806" width="19.7265625" style="1" customWidth="1"/>
    <col min="12807" max="12807" width="20.26953125" style="1" customWidth="1"/>
    <col min="12808" max="12808" width="18.453125" style="1" customWidth="1"/>
    <col min="12809" max="12809" width="16.26953125" style="1" customWidth="1"/>
    <col min="12810" max="12810" width="15.81640625" style="1" customWidth="1"/>
    <col min="12811" max="12811" width="17.453125" style="1" customWidth="1"/>
    <col min="12812" max="12812" width="13.54296875" style="1" customWidth="1"/>
    <col min="12813" max="12814" width="18" style="1" customWidth="1"/>
    <col min="12815" max="12815" width="18.7265625" style="1" customWidth="1"/>
    <col min="12816" max="12816" width="13.453125" style="1" customWidth="1"/>
    <col min="12817" max="12817" width="16.81640625" style="1" customWidth="1"/>
    <col min="12818" max="12818" width="13.81640625" style="1" customWidth="1"/>
    <col min="12819" max="12819" width="13.453125" style="1" customWidth="1"/>
    <col min="12820" max="12820" width="15.453125" style="1" customWidth="1"/>
    <col min="12821" max="13057" width="9.1796875" style="1"/>
    <col min="13058" max="13058" width="19.54296875" style="1" customWidth="1"/>
    <col min="13059" max="13059" width="20" style="1" customWidth="1"/>
    <col min="13060" max="13060" width="15.453125" style="1" customWidth="1"/>
    <col min="13061" max="13061" width="17.1796875" style="1" customWidth="1"/>
    <col min="13062" max="13062" width="19.7265625" style="1" customWidth="1"/>
    <col min="13063" max="13063" width="20.26953125" style="1" customWidth="1"/>
    <col min="13064" max="13064" width="18.453125" style="1" customWidth="1"/>
    <col min="13065" max="13065" width="16.26953125" style="1" customWidth="1"/>
    <col min="13066" max="13066" width="15.81640625" style="1" customWidth="1"/>
    <col min="13067" max="13067" width="17.453125" style="1" customWidth="1"/>
    <col min="13068" max="13068" width="13.54296875" style="1" customWidth="1"/>
    <col min="13069" max="13070" width="18" style="1" customWidth="1"/>
    <col min="13071" max="13071" width="18.7265625" style="1" customWidth="1"/>
    <col min="13072" max="13072" width="13.453125" style="1" customWidth="1"/>
    <col min="13073" max="13073" width="16.81640625" style="1" customWidth="1"/>
    <col min="13074" max="13074" width="13.81640625" style="1" customWidth="1"/>
    <col min="13075" max="13075" width="13.453125" style="1" customWidth="1"/>
    <col min="13076" max="13076" width="15.453125" style="1" customWidth="1"/>
    <col min="13077" max="13313" width="9.1796875" style="1"/>
    <col min="13314" max="13314" width="19.54296875" style="1" customWidth="1"/>
    <col min="13315" max="13315" width="20" style="1" customWidth="1"/>
    <col min="13316" max="13316" width="15.453125" style="1" customWidth="1"/>
    <col min="13317" max="13317" width="17.1796875" style="1" customWidth="1"/>
    <col min="13318" max="13318" width="19.7265625" style="1" customWidth="1"/>
    <col min="13319" max="13319" width="20.26953125" style="1" customWidth="1"/>
    <col min="13320" max="13320" width="18.453125" style="1" customWidth="1"/>
    <col min="13321" max="13321" width="16.26953125" style="1" customWidth="1"/>
    <col min="13322" max="13322" width="15.81640625" style="1" customWidth="1"/>
    <col min="13323" max="13323" width="17.453125" style="1" customWidth="1"/>
    <col min="13324" max="13324" width="13.54296875" style="1" customWidth="1"/>
    <col min="13325" max="13326" width="18" style="1" customWidth="1"/>
    <col min="13327" max="13327" width="18.7265625" style="1" customWidth="1"/>
    <col min="13328" max="13328" width="13.453125" style="1" customWidth="1"/>
    <col min="13329" max="13329" width="16.81640625" style="1" customWidth="1"/>
    <col min="13330" max="13330" width="13.81640625" style="1" customWidth="1"/>
    <col min="13331" max="13331" width="13.453125" style="1" customWidth="1"/>
    <col min="13332" max="13332" width="15.453125" style="1" customWidth="1"/>
    <col min="13333" max="13569" width="9.1796875" style="1"/>
    <col min="13570" max="13570" width="19.54296875" style="1" customWidth="1"/>
    <col min="13571" max="13571" width="20" style="1" customWidth="1"/>
    <col min="13572" max="13572" width="15.453125" style="1" customWidth="1"/>
    <col min="13573" max="13573" width="17.1796875" style="1" customWidth="1"/>
    <col min="13574" max="13574" width="19.7265625" style="1" customWidth="1"/>
    <col min="13575" max="13575" width="20.26953125" style="1" customWidth="1"/>
    <col min="13576" max="13576" width="18.453125" style="1" customWidth="1"/>
    <col min="13577" max="13577" width="16.26953125" style="1" customWidth="1"/>
    <col min="13578" max="13578" width="15.81640625" style="1" customWidth="1"/>
    <col min="13579" max="13579" width="17.453125" style="1" customWidth="1"/>
    <col min="13580" max="13580" width="13.54296875" style="1" customWidth="1"/>
    <col min="13581" max="13582" width="18" style="1" customWidth="1"/>
    <col min="13583" max="13583" width="18.7265625" style="1" customWidth="1"/>
    <col min="13584" max="13584" width="13.453125" style="1" customWidth="1"/>
    <col min="13585" max="13585" width="16.81640625" style="1" customWidth="1"/>
    <col min="13586" max="13586" width="13.81640625" style="1" customWidth="1"/>
    <col min="13587" max="13587" width="13.453125" style="1" customWidth="1"/>
    <col min="13588" max="13588" width="15.453125" style="1" customWidth="1"/>
    <col min="13589" max="13825" width="9.1796875" style="1"/>
    <col min="13826" max="13826" width="19.54296875" style="1" customWidth="1"/>
    <col min="13827" max="13827" width="20" style="1" customWidth="1"/>
    <col min="13828" max="13828" width="15.453125" style="1" customWidth="1"/>
    <col min="13829" max="13829" width="17.1796875" style="1" customWidth="1"/>
    <col min="13830" max="13830" width="19.7265625" style="1" customWidth="1"/>
    <col min="13831" max="13831" width="20.26953125" style="1" customWidth="1"/>
    <col min="13832" max="13832" width="18.453125" style="1" customWidth="1"/>
    <col min="13833" max="13833" width="16.26953125" style="1" customWidth="1"/>
    <col min="13834" max="13834" width="15.81640625" style="1" customWidth="1"/>
    <col min="13835" max="13835" width="17.453125" style="1" customWidth="1"/>
    <col min="13836" max="13836" width="13.54296875" style="1" customWidth="1"/>
    <col min="13837" max="13838" width="18" style="1" customWidth="1"/>
    <col min="13839" max="13839" width="18.7265625" style="1" customWidth="1"/>
    <col min="13840" max="13840" width="13.453125" style="1" customWidth="1"/>
    <col min="13841" max="13841" width="16.81640625" style="1" customWidth="1"/>
    <col min="13842" max="13842" width="13.81640625" style="1" customWidth="1"/>
    <col min="13843" max="13843" width="13.453125" style="1" customWidth="1"/>
    <col min="13844" max="13844" width="15.453125" style="1" customWidth="1"/>
    <col min="13845" max="14081" width="9.1796875" style="1"/>
    <col min="14082" max="14082" width="19.54296875" style="1" customWidth="1"/>
    <col min="14083" max="14083" width="20" style="1" customWidth="1"/>
    <col min="14084" max="14084" width="15.453125" style="1" customWidth="1"/>
    <col min="14085" max="14085" width="17.1796875" style="1" customWidth="1"/>
    <col min="14086" max="14086" width="19.7265625" style="1" customWidth="1"/>
    <col min="14087" max="14087" width="20.26953125" style="1" customWidth="1"/>
    <col min="14088" max="14088" width="18.453125" style="1" customWidth="1"/>
    <col min="14089" max="14089" width="16.26953125" style="1" customWidth="1"/>
    <col min="14090" max="14090" width="15.81640625" style="1" customWidth="1"/>
    <col min="14091" max="14091" width="17.453125" style="1" customWidth="1"/>
    <col min="14092" max="14092" width="13.54296875" style="1" customWidth="1"/>
    <col min="14093" max="14094" width="18" style="1" customWidth="1"/>
    <col min="14095" max="14095" width="18.7265625" style="1" customWidth="1"/>
    <col min="14096" max="14096" width="13.453125" style="1" customWidth="1"/>
    <col min="14097" max="14097" width="16.81640625" style="1" customWidth="1"/>
    <col min="14098" max="14098" width="13.81640625" style="1" customWidth="1"/>
    <col min="14099" max="14099" width="13.453125" style="1" customWidth="1"/>
    <col min="14100" max="14100" width="15.453125" style="1" customWidth="1"/>
    <col min="14101" max="14337" width="9.1796875" style="1"/>
    <col min="14338" max="14338" width="19.54296875" style="1" customWidth="1"/>
    <col min="14339" max="14339" width="20" style="1" customWidth="1"/>
    <col min="14340" max="14340" width="15.453125" style="1" customWidth="1"/>
    <col min="14341" max="14341" width="17.1796875" style="1" customWidth="1"/>
    <col min="14342" max="14342" width="19.7265625" style="1" customWidth="1"/>
    <col min="14343" max="14343" width="20.26953125" style="1" customWidth="1"/>
    <col min="14344" max="14344" width="18.453125" style="1" customWidth="1"/>
    <col min="14345" max="14345" width="16.26953125" style="1" customWidth="1"/>
    <col min="14346" max="14346" width="15.81640625" style="1" customWidth="1"/>
    <col min="14347" max="14347" width="17.453125" style="1" customWidth="1"/>
    <col min="14348" max="14348" width="13.54296875" style="1" customWidth="1"/>
    <col min="14349" max="14350" width="18" style="1" customWidth="1"/>
    <col min="14351" max="14351" width="18.7265625" style="1" customWidth="1"/>
    <col min="14352" max="14352" width="13.453125" style="1" customWidth="1"/>
    <col min="14353" max="14353" width="16.81640625" style="1" customWidth="1"/>
    <col min="14354" max="14354" width="13.81640625" style="1" customWidth="1"/>
    <col min="14355" max="14355" width="13.453125" style="1" customWidth="1"/>
    <col min="14356" max="14356" width="15.453125" style="1" customWidth="1"/>
    <col min="14357" max="14593" width="9.1796875" style="1"/>
    <col min="14594" max="14594" width="19.54296875" style="1" customWidth="1"/>
    <col min="14595" max="14595" width="20" style="1" customWidth="1"/>
    <col min="14596" max="14596" width="15.453125" style="1" customWidth="1"/>
    <col min="14597" max="14597" width="17.1796875" style="1" customWidth="1"/>
    <col min="14598" max="14598" width="19.7265625" style="1" customWidth="1"/>
    <col min="14599" max="14599" width="20.26953125" style="1" customWidth="1"/>
    <col min="14600" max="14600" width="18.453125" style="1" customWidth="1"/>
    <col min="14601" max="14601" width="16.26953125" style="1" customWidth="1"/>
    <col min="14602" max="14602" width="15.81640625" style="1" customWidth="1"/>
    <col min="14603" max="14603" width="17.453125" style="1" customWidth="1"/>
    <col min="14604" max="14604" width="13.54296875" style="1" customWidth="1"/>
    <col min="14605" max="14606" width="18" style="1" customWidth="1"/>
    <col min="14607" max="14607" width="18.7265625" style="1" customWidth="1"/>
    <col min="14608" max="14608" width="13.453125" style="1" customWidth="1"/>
    <col min="14609" max="14609" width="16.81640625" style="1" customWidth="1"/>
    <col min="14610" max="14610" width="13.81640625" style="1" customWidth="1"/>
    <col min="14611" max="14611" width="13.453125" style="1" customWidth="1"/>
    <col min="14612" max="14612" width="15.453125" style="1" customWidth="1"/>
    <col min="14613" max="14849" width="9.1796875" style="1"/>
    <col min="14850" max="14850" width="19.54296875" style="1" customWidth="1"/>
    <col min="14851" max="14851" width="20" style="1" customWidth="1"/>
    <col min="14852" max="14852" width="15.453125" style="1" customWidth="1"/>
    <col min="14853" max="14853" width="17.1796875" style="1" customWidth="1"/>
    <col min="14854" max="14854" width="19.7265625" style="1" customWidth="1"/>
    <col min="14855" max="14855" width="20.26953125" style="1" customWidth="1"/>
    <col min="14856" max="14856" width="18.453125" style="1" customWidth="1"/>
    <col min="14857" max="14857" width="16.26953125" style="1" customWidth="1"/>
    <col min="14858" max="14858" width="15.81640625" style="1" customWidth="1"/>
    <col min="14859" max="14859" width="17.453125" style="1" customWidth="1"/>
    <col min="14860" max="14860" width="13.54296875" style="1" customWidth="1"/>
    <col min="14861" max="14862" width="18" style="1" customWidth="1"/>
    <col min="14863" max="14863" width="18.7265625" style="1" customWidth="1"/>
    <col min="14864" max="14864" width="13.453125" style="1" customWidth="1"/>
    <col min="14865" max="14865" width="16.81640625" style="1" customWidth="1"/>
    <col min="14866" max="14866" width="13.81640625" style="1" customWidth="1"/>
    <col min="14867" max="14867" width="13.453125" style="1" customWidth="1"/>
    <col min="14868" max="14868" width="15.453125" style="1" customWidth="1"/>
    <col min="14869" max="15105" width="9.1796875" style="1"/>
    <col min="15106" max="15106" width="19.54296875" style="1" customWidth="1"/>
    <col min="15107" max="15107" width="20" style="1" customWidth="1"/>
    <col min="15108" max="15108" width="15.453125" style="1" customWidth="1"/>
    <col min="15109" max="15109" width="17.1796875" style="1" customWidth="1"/>
    <col min="15110" max="15110" width="19.7265625" style="1" customWidth="1"/>
    <col min="15111" max="15111" width="20.26953125" style="1" customWidth="1"/>
    <col min="15112" max="15112" width="18.453125" style="1" customWidth="1"/>
    <col min="15113" max="15113" width="16.26953125" style="1" customWidth="1"/>
    <col min="15114" max="15114" width="15.81640625" style="1" customWidth="1"/>
    <col min="15115" max="15115" width="17.453125" style="1" customWidth="1"/>
    <col min="15116" max="15116" width="13.54296875" style="1" customWidth="1"/>
    <col min="15117" max="15118" width="18" style="1" customWidth="1"/>
    <col min="15119" max="15119" width="18.7265625" style="1" customWidth="1"/>
    <col min="15120" max="15120" width="13.453125" style="1" customWidth="1"/>
    <col min="15121" max="15121" width="16.81640625" style="1" customWidth="1"/>
    <col min="15122" max="15122" width="13.81640625" style="1" customWidth="1"/>
    <col min="15123" max="15123" width="13.453125" style="1" customWidth="1"/>
    <col min="15124" max="15124" width="15.453125" style="1" customWidth="1"/>
    <col min="15125" max="15361" width="9.1796875" style="1"/>
    <col min="15362" max="15362" width="19.54296875" style="1" customWidth="1"/>
    <col min="15363" max="15363" width="20" style="1" customWidth="1"/>
    <col min="15364" max="15364" width="15.453125" style="1" customWidth="1"/>
    <col min="15365" max="15365" width="17.1796875" style="1" customWidth="1"/>
    <col min="15366" max="15366" width="19.7265625" style="1" customWidth="1"/>
    <col min="15367" max="15367" width="20.26953125" style="1" customWidth="1"/>
    <col min="15368" max="15368" width="18.453125" style="1" customWidth="1"/>
    <col min="15369" max="15369" width="16.26953125" style="1" customWidth="1"/>
    <col min="15370" max="15370" width="15.81640625" style="1" customWidth="1"/>
    <col min="15371" max="15371" width="17.453125" style="1" customWidth="1"/>
    <col min="15372" max="15372" width="13.54296875" style="1" customWidth="1"/>
    <col min="15373" max="15374" width="18" style="1" customWidth="1"/>
    <col min="15375" max="15375" width="18.7265625" style="1" customWidth="1"/>
    <col min="15376" max="15376" width="13.453125" style="1" customWidth="1"/>
    <col min="15377" max="15377" width="16.81640625" style="1" customWidth="1"/>
    <col min="15378" max="15378" width="13.81640625" style="1" customWidth="1"/>
    <col min="15379" max="15379" width="13.453125" style="1" customWidth="1"/>
    <col min="15380" max="15380" width="15.453125" style="1" customWidth="1"/>
    <col min="15381" max="15617" width="9.1796875" style="1"/>
    <col min="15618" max="15618" width="19.54296875" style="1" customWidth="1"/>
    <col min="15619" max="15619" width="20" style="1" customWidth="1"/>
    <col min="15620" max="15620" width="15.453125" style="1" customWidth="1"/>
    <col min="15621" max="15621" width="17.1796875" style="1" customWidth="1"/>
    <col min="15622" max="15622" width="19.7265625" style="1" customWidth="1"/>
    <col min="15623" max="15623" width="20.26953125" style="1" customWidth="1"/>
    <col min="15624" max="15624" width="18.453125" style="1" customWidth="1"/>
    <col min="15625" max="15625" width="16.26953125" style="1" customWidth="1"/>
    <col min="15626" max="15626" width="15.81640625" style="1" customWidth="1"/>
    <col min="15627" max="15627" width="17.453125" style="1" customWidth="1"/>
    <col min="15628" max="15628" width="13.54296875" style="1" customWidth="1"/>
    <col min="15629" max="15630" width="18" style="1" customWidth="1"/>
    <col min="15631" max="15631" width="18.7265625" style="1" customWidth="1"/>
    <col min="15632" max="15632" width="13.453125" style="1" customWidth="1"/>
    <col min="15633" max="15633" width="16.81640625" style="1" customWidth="1"/>
    <col min="15634" max="15634" width="13.81640625" style="1" customWidth="1"/>
    <col min="15635" max="15635" width="13.453125" style="1" customWidth="1"/>
    <col min="15636" max="15636" width="15.453125" style="1" customWidth="1"/>
    <col min="15637" max="15873" width="9.1796875" style="1"/>
    <col min="15874" max="15874" width="19.54296875" style="1" customWidth="1"/>
    <col min="15875" max="15875" width="20" style="1" customWidth="1"/>
    <col min="15876" max="15876" width="15.453125" style="1" customWidth="1"/>
    <col min="15877" max="15877" width="17.1796875" style="1" customWidth="1"/>
    <col min="15878" max="15878" width="19.7265625" style="1" customWidth="1"/>
    <col min="15879" max="15879" width="20.26953125" style="1" customWidth="1"/>
    <col min="15880" max="15880" width="18.453125" style="1" customWidth="1"/>
    <col min="15881" max="15881" width="16.26953125" style="1" customWidth="1"/>
    <col min="15882" max="15882" width="15.81640625" style="1" customWidth="1"/>
    <col min="15883" max="15883" width="17.453125" style="1" customWidth="1"/>
    <col min="15884" max="15884" width="13.54296875" style="1" customWidth="1"/>
    <col min="15885" max="15886" width="18" style="1" customWidth="1"/>
    <col min="15887" max="15887" width="18.7265625" style="1" customWidth="1"/>
    <col min="15888" max="15888" width="13.453125" style="1" customWidth="1"/>
    <col min="15889" max="15889" width="16.81640625" style="1" customWidth="1"/>
    <col min="15890" max="15890" width="13.81640625" style="1" customWidth="1"/>
    <col min="15891" max="15891" width="13.453125" style="1" customWidth="1"/>
    <col min="15892" max="15892" width="15.453125" style="1" customWidth="1"/>
    <col min="15893" max="16129" width="9.1796875" style="1"/>
    <col min="16130" max="16130" width="19.54296875" style="1" customWidth="1"/>
    <col min="16131" max="16131" width="20" style="1" customWidth="1"/>
    <col min="16132" max="16132" width="15.453125" style="1" customWidth="1"/>
    <col min="16133" max="16133" width="17.1796875" style="1" customWidth="1"/>
    <col min="16134" max="16134" width="19.7265625" style="1" customWidth="1"/>
    <col min="16135" max="16135" width="20.26953125" style="1" customWidth="1"/>
    <col min="16136" max="16136" width="18.453125" style="1" customWidth="1"/>
    <col min="16137" max="16137" width="16.26953125" style="1" customWidth="1"/>
    <col min="16138" max="16138" width="15.81640625" style="1" customWidth="1"/>
    <col min="16139" max="16139" width="17.453125" style="1" customWidth="1"/>
    <col min="16140" max="16140" width="13.54296875" style="1" customWidth="1"/>
    <col min="16141" max="16142" width="18" style="1" customWidth="1"/>
    <col min="16143" max="16143" width="18.7265625" style="1" customWidth="1"/>
    <col min="16144" max="16144" width="13.453125" style="1" customWidth="1"/>
    <col min="16145" max="16145" width="16.81640625" style="1" customWidth="1"/>
    <col min="16146" max="16146" width="13.81640625" style="1" customWidth="1"/>
    <col min="16147" max="16147" width="13.453125" style="1" customWidth="1"/>
    <col min="16148" max="16148" width="15.453125" style="1" customWidth="1"/>
    <col min="16149" max="16384" width="9.1796875" style="1"/>
  </cols>
  <sheetData>
    <row r="3" spans="1:20" x14ac:dyDescent="0.25">
      <c r="C3" s="1" t="s">
        <v>4</v>
      </c>
    </row>
    <row r="4" spans="1:20" ht="51.75" customHeight="1" x14ac:dyDescent="0.25">
      <c r="C4" s="84">
        <v>2020</v>
      </c>
      <c r="D4" s="85"/>
      <c r="E4" s="87">
        <v>2020</v>
      </c>
      <c r="F4" s="88"/>
      <c r="G4" s="90">
        <v>2020</v>
      </c>
      <c r="H4" s="91"/>
      <c r="I4" s="93">
        <v>2020</v>
      </c>
      <c r="J4" s="94"/>
      <c r="K4" s="96">
        <v>2020</v>
      </c>
      <c r="L4" s="97"/>
      <c r="M4" s="99">
        <v>2020</v>
      </c>
      <c r="N4" s="100"/>
      <c r="O4" s="102">
        <v>2020</v>
      </c>
      <c r="P4" s="103"/>
      <c r="Q4" s="105">
        <v>2020</v>
      </c>
      <c r="R4" s="106"/>
      <c r="S4" s="106"/>
      <c r="T4" s="107"/>
    </row>
    <row r="5" spans="1:20" x14ac:dyDescent="0.25">
      <c r="B5" s="1" t="s">
        <v>5</v>
      </c>
      <c r="C5" s="3">
        <v>1130</v>
      </c>
      <c r="D5" s="4"/>
      <c r="E5" s="3">
        <v>2211</v>
      </c>
      <c r="F5" s="4"/>
      <c r="G5" s="3">
        <v>2560</v>
      </c>
      <c r="H5" s="4"/>
      <c r="I5" s="3">
        <v>2610</v>
      </c>
      <c r="J5" s="4"/>
      <c r="K5" s="3">
        <v>2620</v>
      </c>
      <c r="L5" s="4"/>
      <c r="M5" s="3" t="s">
        <v>425</v>
      </c>
      <c r="N5" s="4"/>
      <c r="O5" s="3" t="s">
        <v>426</v>
      </c>
      <c r="P5" s="4"/>
      <c r="Q5" s="3">
        <v>1120</v>
      </c>
      <c r="S5" s="3">
        <v>1120</v>
      </c>
    </row>
    <row r="6" spans="1:20" x14ac:dyDescent="0.25">
      <c r="B6" s="1" t="s">
        <v>6</v>
      </c>
      <c r="C6" s="1" t="s">
        <v>424</v>
      </c>
      <c r="E6" s="1" t="s">
        <v>424</v>
      </c>
      <c r="G6" s="1" t="s">
        <v>424</v>
      </c>
      <c r="I6" s="1" t="s">
        <v>424</v>
      </c>
      <c r="K6" s="1" t="s">
        <v>424</v>
      </c>
      <c r="M6" s="1" t="s">
        <v>424</v>
      </c>
      <c r="O6" s="1" t="s">
        <v>424</v>
      </c>
      <c r="Q6" s="3" t="s">
        <v>427</v>
      </c>
      <c r="R6" s="3"/>
      <c r="S6" s="3" t="s">
        <v>428</v>
      </c>
    </row>
    <row r="7" spans="1:20" ht="25.5" customHeight="1" x14ac:dyDescent="0.25">
      <c r="B7" s="5" t="s">
        <v>8</v>
      </c>
      <c r="D7" s="6" t="s">
        <v>9</v>
      </c>
      <c r="F7" s="6" t="s">
        <v>9</v>
      </c>
      <c r="G7" s="7"/>
      <c r="H7" s="6" t="s">
        <v>9</v>
      </c>
      <c r="I7" s="7"/>
      <c r="J7" s="6" t="s">
        <v>9</v>
      </c>
      <c r="K7" s="7"/>
      <c r="L7" s="6" t="s">
        <v>9</v>
      </c>
      <c r="M7" s="7"/>
      <c r="N7" s="6" t="s">
        <v>9</v>
      </c>
      <c r="O7" s="7"/>
      <c r="P7" s="6" t="s">
        <v>9</v>
      </c>
      <c r="R7" s="7" t="s">
        <v>9</v>
      </c>
      <c r="T7" s="6" t="s">
        <v>9</v>
      </c>
    </row>
    <row r="12" spans="1:20" x14ac:dyDescent="0.25">
      <c r="A12" s="8">
        <v>130</v>
      </c>
      <c r="B12" s="9" t="s">
        <v>10</v>
      </c>
      <c r="C12" s="10">
        <f>IF(ISNA(VLOOKUP($A12,'Part 2'!$A$8:$B$156,2,FALSE)),0,VLOOKUP($A12,'Part 2'!$A$8:$B$156,2,FALSE))</f>
        <v>3143009.41</v>
      </c>
      <c r="D12" s="11">
        <f>IF(ISNA(VLOOKUP($A12,'Part 2'!$D$8:$E$120,2,FALSE)),0,VLOOKUP($A12,'Part 2'!$D$8:$E$120,2,FALSE))</f>
        <v>4091.29</v>
      </c>
      <c r="E12" s="10">
        <f>IF(ISNA(VLOOKUP($A12,'Part 2'!$G$8:$H$153,2,FALSE)),0,VLOOKUP($A12,'Part 2'!$G$8:$H$153,2,FALSE))</f>
        <v>2372479.33</v>
      </c>
      <c r="F12" s="11">
        <f>IF(ISNA(VLOOKUP($A12,'Part 2'!$J$8:$K$137,2,FALSE)),0,VLOOKUP($A12,'Part 2'!$J$8:$K$137,2,FALSE))</f>
        <v>193461.53</v>
      </c>
      <c r="G12" s="10">
        <f>IF(ISNA(VLOOKUP($A12,'Part 2'!$M$8:$N$155,2,FALSE)),0,VLOOKUP($A12,'Part 2'!$M$8:$N$155,2,FALSE))</f>
        <v>0</v>
      </c>
      <c r="H12" s="11">
        <f>IF(ISNA(VLOOKUP($A12,'Part 2'!$P$8:$Q$155,2,FALSE)),0,VLOOKUP($A12,'Part 2'!$P$8:$Q$155,2,FALSE))</f>
        <v>0</v>
      </c>
      <c r="I12" s="10">
        <f>IF(ISNA(VLOOKUP($A12,'Part 2'!$S$8:$T$155,2,FALSE)),0,VLOOKUP($A12,'Part 2'!$S$8:$T$155,2,FALSE))</f>
        <v>941399.33</v>
      </c>
      <c r="J12" s="11">
        <f>IF(ISNA(VLOOKUP($A12,'Part 2'!$V$8:$W$155,2,FALSE)),0,VLOOKUP($A12,'Part 2'!$V$8:$W$155,2,FALSE))</f>
        <v>36504.31</v>
      </c>
      <c r="K12" s="10">
        <f>IF(ISNA(VLOOKUP($A12,'Part 2'!$Y$8:$Z$155,2,FALSE)),0,VLOOKUP($A12,'Part 2'!$Y$8:$Z$155,2,FALSE))</f>
        <v>60678.68</v>
      </c>
      <c r="L12" s="11">
        <f>IF(ISNA(VLOOKUP($A12,'Part 2'!$AB$8:$AC$155,2,FALSE)),0,VLOOKUP($A12,'Part 2'!$AB$8:$AC$155,2,FALSE))</f>
        <v>3057.43</v>
      </c>
      <c r="M12" s="10">
        <f>IF(ISNA(VLOOKUP($A12,'Part 2'!$AE$8:$AF$155,2,FALSE)),0,VLOOKUP($A12,'Part 2'!$AE$8:$AF$155,2,FALSE))</f>
        <v>0</v>
      </c>
      <c r="N12" s="10">
        <f>IF(ISNA(VLOOKUP($A12,'Part 2'!$AH$8:$AI$155,2,FALSE)),0,VLOOKUP($A12,'Part 2'!$AH$8:$AI$155,2,FALSE))</f>
        <v>0</v>
      </c>
      <c r="O12" s="10">
        <f>IF(ISNA(VLOOKUP($A12,'Part 2'!$AK$8:$AL$155,2,FALSE)),0,VLOOKUP($A12,'Part 2'!$AK$8:$AL$155,2,FALSE))</f>
        <v>0</v>
      </c>
      <c r="P12" s="11">
        <f>IF(ISNA(VLOOKUP($A12,'Part 2'!$AN$8:$AO$155,2,FALSE)),0,VLOOKUP($A12,'Part 2'!$AN$8:$AO$155,2,FALSE))</f>
        <v>0</v>
      </c>
      <c r="Q12" s="11">
        <f>IF(ISNA(VLOOKUP($A12,'Part 2'!$AQ$8:$AR$155,2,FALSE)),0,VLOOKUP($A12,'Part 2'!$AQ$8:$AR$155,2,FALSE))</f>
        <v>52448.31</v>
      </c>
      <c r="R12" s="10">
        <f>IF(ISNA(VLOOKUP($A12,'Part 2'!$AT$8:$AU$155,2,FALSE)),0,VLOOKUP($A12,'Part 2'!$AT$8:$AU$155,2,FALSE))</f>
        <v>0</v>
      </c>
      <c r="S12" s="10">
        <f>IF(ISNA(VLOOKUP($A12,'Part 2'!$AW$8:$AX$155,2,FALSE)),0,VLOOKUP($A12,'Part 2'!$AW$8:$AX$155,2,FALSE))</f>
        <v>13.16</v>
      </c>
      <c r="T12" s="11">
        <v>0</v>
      </c>
    </row>
    <row r="13" spans="1:20" x14ac:dyDescent="0.25">
      <c r="A13" s="8">
        <v>200</v>
      </c>
      <c r="B13" s="9" t="s">
        <v>11</v>
      </c>
      <c r="C13" s="10">
        <f>IF(ISNA(VLOOKUP($A13,'Part 2'!$A$8:$B$156,2,FALSE)),0,VLOOKUP($A13,'Part 2'!$A$8:$B$156,2,FALSE))</f>
        <v>2593364.54</v>
      </c>
      <c r="D13" s="11">
        <f>IF(ISNA(VLOOKUP($A13,'Part 2'!$D$8:$E$120,2,FALSE)),0,VLOOKUP($A13,'Part 2'!$D$8:$E$120,2,FALSE))</f>
        <v>0</v>
      </c>
      <c r="E13" s="10">
        <f>IF(ISNA(VLOOKUP($A13,'Part 2'!$G$8:$H$153,2,FALSE)),0,VLOOKUP($A13,'Part 2'!$G$8:$H$153,2,FALSE))</f>
        <v>987384.23</v>
      </c>
      <c r="F13" s="11">
        <f>IF(ISNA(VLOOKUP($A13,'Part 2'!$J$8:$K$137,2,FALSE)),0,VLOOKUP($A13,'Part 2'!$J$8:$K$137,2,FALSE))</f>
        <v>99938.92</v>
      </c>
      <c r="G13" s="10">
        <f>IF(ISNA(VLOOKUP($A13,'Part 2'!$M$8:$N$155,2,FALSE)),0,VLOOKUP($A13,'Part 2'!$M$8:$N$155,2,FALSE))</f>
        <v>0</v>
      </c>
      <c r="H13" s="11">
        <f>IF(ISNA(VLOOKUP($A13,'Part 2'!$P$8:$Q$155,2,FALSE)),0,VLOOKUP($A13,'Part 2'!$P$8:$Q$155,2,FALSE))</f>
        <v>0</v>
      </c>
      <c r="I13" s="10">
        <f>IF(ISNA(VLOOKUP($A13,'Part 2'!$S$8:$T$155,2,FALSE)),0,VLOOKUP($A13,'Part 2'!$S$8:$T$155,2,FALSE))</f>
        <v>763802.57</v>
      </c>
      <c r="J13" s="11">
        <f>IF(ISNA(VLOOKUP($A13,'Part 2'!$V$8:$W$155,2,FALSE)),0,VLOOKUP($A13,'Part 2'!$V$8:$W$155,2,FALSE))</f>
        <v>25004.07</v>
      </c>
      <c r="K13" s="10">
        <f>IF(ISNA(VLOOKUP($A13,'Part 2'!$Y$8:$Z$155,2,FALSE)),0,VLOOKUP($A13,'Part 2'!$Y$8:$Z$155,2,FALSE))</f>
        <v>25065.99</v>
      </c>
      <c r="L13" s="11">
        <f>IF(ISNA(VLOOKUP($A13,'Part 2'!$AB$8:$AC$155,2,FALSE)),0,VLOOKUP($A13,'Part 2'!$AB$8:$AC$155,2,FALSE))</f>
        <v>1611.96</v>
      </c>
      <c r="M13" s="10">
        <f>IF(ISNA(VLOOKUP($A13,'Part 2'!$AE$8:$AF$155,2,FALSE)),0,VLOOKUP($A13,'Part 2'!$AE$8:$AF$155,2,FALSE))</f>
        <v>0</v>
      </c>
      <c r="N13" s="10">
        <f>IF(ISNA(VLOOKUP($A13,'Part 2'!$AH$8:$AI$155,2,FALSE)),0,VLOOKUP($A13,'Part 2'!$AH$8:$AI$155,2,FALSE))</f>
        <v>0</v>
      </c>
      <c r="O13" s="10">
        <f>IF(ISNA(VLOOKUP($A13,'Part 2'!$AK$8:$AL$155,2,FALSE)),0,VLOOKUP($A13,'Part 2'!$AK$8:$AL$155,2,FALSE))</f>
        <v>0</v>
      </c>
      <c r="P13" s="11">
        <f>IF(ISNA(VLOOKUP($A13,'Part 2'!$AN$8:$AO$155,2,FALSE)),0,VLOOKUP($A13,'Part 2'!$AN$8:$AO$155,2,FALSE))</f>
        <v>0</v>
      </c>
      <c r="Q13" s="11">
        <f>IF(ISNA(VLOOKUP($A13,'Part 2'!$AQ$8:$AR$155,2,FALSE)),0,VLOOKUP($A13,'Part 2'!$AQ$8:$AR$155,2,FALSE))</f>
        <v>0</v>
      </c>
      <c r="R13" s="10">
        <f>IF(ISNA(VLOOKUP($A13,'Part 2'!$AT$8:$AU$155,2,FALSE)),0,VLOOKUP($A13,'Part 2'!$AT$8:$AU$155,2,FALSE))</f>
        <v>0</v>
      </c>
      <c r="S13" s="10">
        <f>IF(ISNA(VLOOKUP($A13,'Part 2'!$AW$8:$AX$155,2,FALSE)),0,VLOOKUP($A13,'Part 2'!$AW$8:$AX$155,2,FALSE))</f>
        <v>0</v>
      </c>
      <c r="T13" s="11">
        <v>0</v>
      </c>
    </row>
    <row r="14" spans="1:20" x14ac:dyDescent="0.25">
      <c r="A14" s="8">
        <v>220</v>
      </c>
      <c r="B14" s="9" t="s">
        <v>12</v>
      </c>
      <c r="C14" s="10">
        <f>IF(ISNA(VLOOKUP($A14,'Part 2'!$A$8:$B$156,2,FALSE)),0,VLOOKUP($A14,'Part 2'!$A$8:$B$156,2,FALSE))</f>
        <v>1939027.28</v>
      </c>
      <c r="D14" s="11">
        <f>IF(ISNA(VLOOKUP($A14,'Part 2'!$D$8:$E$120,2,FALSE)),0,VLOOKUP($A14,'Part 2'!$D$8:$E$120,2,FALSE))</f>
        <v>1681.56</v>
      </c>
      <c r="E14" s="10">
        <f>IF(ISNA(VLOOKUP($A14,'Part 2'!$G$8:$H$153,2,FALSE)),0,VLOOKUP($A14,'Part 2'!$G$8:$H$153,2,FALSE))</f>
        <v>1089787.3899999999</v>
      </c>
      <c r="F14" s="11">
        <f>IF(ISNA(VLOOKUP($A14,'Part 2'!$J$8:$K$137,2,FALSE)),0,VLOOKUP($A14,'Part 2'!$J$8:$K$137,2,FALSE))</f>
        <v>0</v>
      </c>
      <c r="G14" s="10">
        <f>IF(ISNA(VLOOKUP($A14,'Part 2'!$M$8:$N$155,2,FALSE)),0,VLOOKUP($A14,'Part 2'!$M$8:$N$155,2,FALSE))</f>
        <v>15214.34</v>
      </c>
      <c r="H14" s="11">
        <f>IF(ISNA(VLOOKUP($A14,'Part 2'!$P$8:$Q$155,2,FALSE)),0,VLOOKUP($A14,'Part 2'!$P$8:$Q$155,2,FALSE))</f>
        <v>0</v>
      </c>
      <c r="I14" s="10">
        <f>IF(ISNA(VLOOKUP($A14,'Part 2'!$S$8:$T$155,2,FALSE)),0,VLOOKUP($A14,'Part 2'!$S$8:$T$155,2,FALSE))</f>
        <v>561433.11</v>
      </c>
      <c r="J14" s="11">
        <f>IF(ISNA(VLOOKUP($A14,'Part 2'!$V$8:$W$155,2,FALSE)),0,VLOOKUP($A14,'Part 2'!$V$8:$W$155,2,FALSE))</f>
        <v>3554.53</v>
      </c>
      <c r="K14" s="10">
        <f>IF(ISNA(VLOOKUP($A14,'Part 2'!$Y$8:$Z$155,2,FALSE)),0,VLOOKUP($A14,'Part 2'!$Y$8:$Z$155,2,FALSE))</f>
        <v>12247.29</v>
      </c>
      <c r="L14" s="11">
        <f>IF(ISNA(VLOOKUP($A14,'Part 2'!$AB$8:$AC$155,2,FALSE)),0,VLOOKUP($A14,'Part 2'!$AB$8:$AC$155,2,FALSE))</f>
        <v>0</v>
      </c>
      <c r="M14" s="10">
        <f>IF(ISNA(VLOOKUP($A14,'Part 2'!$AE$8:$AF$155,2,FALSE)),0,VLOOKUP($A14,'Part 2'!$AE$8:$AF$155,2,FALSE))</f>
        <v>0</v>
      </c>
      <c r="N14" s="10">
        <f>IF(ISNA(VLOOKUP($A14,'Part 2'!$AH$8:$AI$155,2,FALSE)),0,VLOOKUP($A14,'Part 2'!$AH$8:$AI$155,2,FALSE))</f>
        <v>0</v>
      </c>
      <c r="O14" s="10">
        <f>IF(ISNA(VLOOKUP($A14,'Part 2'!$AK$8:$AL$155,2,FALSE)),0,VLOOKUP($A14,'Part 2'!$AK$8:$AL$155,2,FALSE))</f>
        <v>3127.22</v>
      </c>
      <c r="P14" s="11">
        <f>IF(ISNA(VLOOKUP($A14,'Part 2'!$AN$8:$AO$155,2,FALSE)),0,VLOOKUP($A14,'Part 2'!$AN$8:$AO$155,2,FALSE))</f>
        <v>0</v>
      </c>
      <c r="Q14" s="11">
        <f>IF(ISNA(VLOOKUP($A14,'Part 2'!$AQ$8:$AR$155,2,FALSE)),0,VLOOKUP($A14,'Part 2'!$AQ$8:$AR$155,2,FALSE))</f>
        <v>47160.34</v>
      </c>
      <c r="R14" s="10">
        <f>IF(ISNA(VLOOKUP($A14,'Part 2'!$AT$8:$AU$155,2,FALSE)),0,VLOOKUP($A14,'Part 2'!$AT$8:$AU$155,2,FALSE))</f>
        <v>0</v>
      </c>
      <c r="S14" s="10">
        <f>IF(ISNA(VLOOKUP($A14,'Part 2'!$AW$8:$AX$155,2,FALSE)),0,VLOOKUP($A14,'Part 2'!$AW$8:$AX$155,2,FALSE))</f>
        <v>0</v>
      </c>
      <c r="T14" s="11">
        <v>0</v>
      </c>
    </row>
    <row r="15" spans="1:20" x14ac:dyDescent="0.25">
      <c r="A15" s="8">
        <v>300</v>
      </c>
      <c r="B15" s="9" t="s">
        <v>13</v>
      </c>
      <c r="C15" s="10">
        <f>IF(ISNA(VLOOKUP($A15,'Part 2'!$A$8:$B$156,2,FALSE)),0,VLOOKUP($A15,'Part 2'!$A$8:$B$156,2,FALSE))</f>
        <v>1433631.36</v>
      </c>
      <c r="D15" s="11">
        <f>IF(ISNA(VLOOKUP($A15,'Part 2'!$D$8:$E$120,2,FALSE)),0,VLOOKUP($A15,'Part 2'!$D$8:$E$120,2,FALSE))</f>
        <v>166.96</v>
      </c>
      <c r="E15" s="10">
        <f>IF(ISNA(VLOOKUP($A15,'Part 2'!$G$8:$H$153,2,FALSE)),0,VLOOKUP($A15,'Part 2'!$G$8:$H$153,2,FALSE))</f>
        <v>705377.36</v>
      </c>
      <c r="F15" s="11">
        <f>IF(ISNA(VLOOKUP($A15,'Part 2'!$J$8:$K$137,2,FALSE)),0,VLOOKUP($A15,'Part 2'!$J$8:$K$137,2,FALSE))</f>
        <v>35816.76</v>
      </c>
      <c r="G15" s="10">
        <f>IF(ISNA(VLOOKUP($A15,'Part 2'!$M$8:$N$155,2,FALSE)),0,VLOOKUP($A15,'Part 2'!$M$8:$N$155,2,FALSE))</f>
        <v>0</v>
      </c>
      <c r="H15" s="11">
        <f>IF(ISNA(VLOOKUP($A15,'Part 2'!$P$8:$Q$155,2,FALSE)),0,VLOOKUP($A15,'Part 2'!$P$8:$Q$155,2,FALSE))</f>
        <v>0</v>
      </c>
      <c r="I15" s="10">
        <f>IF(ISNA(VLOOKUP($A15,'Part 2'!$S$8:$T$155,2,FALSE)),0,VLOOKUP($A15,'Part 2'!$S$8:$T$155,2,FALSE))</f>
        <v>318190.87</v>
      </c>
      <c r="J15" s="11">
        <f>IF(ISNA(VLOOKUP($A15,'Part 2'!$V$8:$W$155,2,FALSE)),0,VLOOKUP($A15,'Part 2'!$V$8:$W$155,2,FALSE))</f>
        <v>11643.92</v>
      </c>
      <c r="K15" s="10">
        <f>IF(ISNA(VLOOKUP($A15,'Part 2'!$Y$8:$Z$155,2,FALSE)),0,VLOOKUP($A15,'Part 2'!$Y$8:$Z$155,2,FALSE))</f>
        <v>21076.639999999999</v>
      </c>
      <c r="L15" s="11">
        <f>IF(ISNA(VLOOKUP($A15,'Part 2'!$AB$8:$AC$155,2,FALSE)),0,VLOOKUP($A15,'Part 2'!$AB$8:$AC$155,2,FALSE))</f>
        <v>3320</v>
      </c>
      <c r="M15" s="10">
        <f>IF(ISNA(VLOOKUP($A15,'Part 2'!$AE$8:$AF$155,2,FALSE)),0,VLOOKUP($A15,'Part 2'!$AE$8:$AF$155,2,FALSE))</f>
        <v>0</v>
      </c>
      <c r="N15" s="10">
        <f>IF(ISNA(VLOOKUP($A15,'Part 2'!$AH$8:$AI$155,2,FALSE)),0,VLOOKUP($A15,'Part 2'!$AH$8:$AI$155,2,FALSE))</f>
        <v>0</v>
      </c>
      <c r="O15" s="10">
        <f>IF(ISNA(VLOOKUP($A15,'Part 2'!$AK$8:$AL$155,2,FALSE)),0,VLOOKUP($A15,'Part 2'!$AK$8:$AL$155,2,FALSE))</f>
        <v>0</v>
      </c>
      <c r="P15" s="11">
        <f>IF(ISNA(VLOOKUP($A15,'Part 2'!$AN$8:$AO$155,2,FALSE)),0,VLOOKUP($A15,'Part 2'!$AN$8:$AO$155,2,FALSE))</f>
        <v>0</v>
      </c>
      <c r="Q15" s="11">
        <f>IF(ISNA(VLOOKUP($A15,'Part 2'!$AQ$8:$AR$155,2,FALSE)),0,VLOOKUP($A15,'Part 2'!$AQ$8:$AR$155,2,FALSE))</f>
        <v>0</v>
      </c>
      <c r="R15" s="10">
        <f>IF(ISNA(VLOOKUP($A15,'Part 2'!$AT$8:$AU$155,2,FALSE)),0,VLOOKUP($A15,'Part 2'!$AT$8:$AU$155,2,FALSE))</f>
        <v>0</v>
      </c>
      <c r="S15" s="10">
        <f>IF(ISNA(VLOOKUP($A15,'Part 2'!$AW$8:$AX$155,2,FALSE)),0,VLOOKUP($A15,'Part 2'!$AW$8:$AX$155,2,FALSE))</f>
        <v>0</v>
      </c>
      <c r="T15" s="11">
        <v>0</v>
      </c>
    </row>
    <row r="16" spans="1:20" x14ac:dyDescent="0.25">
      <c r="A16" s="8">
        <v>400</v>
      </c>
      <c r="B16" s="9" t="s">
        <v>14</v>
      </c>
      <c r="C16" s="10">
        <f>IF(ISNA(VLOOKUP($A16,'Part 2'!$A$8:$B$156,2,FALSE)),0,VLOOKUP($A16,'Part 2'!$A$8:$B$156,2,FALSE))</f>
        <v>855604.54</v>
      </c>
      <c r="D16" s="11">
        <f>IF(ISNA(VLOOKUP($A16,'Part 2'!$D$8:$E$120,2,FALSE)),0,VLOOKUP($A16,'Part 2'!$D$8:$E$120,2,FALSE))</f>
        <v>0</v>
      </c>
      <c r="E16" s="10">
        <f>IF(ISNA(VLOOKUP($A16,'Part 2'!$G$8:$H$153,2,FALSE)),0,VLOOKUP($A16,'Part 2'!$G$8:$H$153,2,FALSE))</f>
        <v>588627.86</v>
      </c>
      <c r="F16" s="11">
        <f>IF(ISNA(VLOOKUP($A16,'Part 2'!$J$8:$K$137,2,FALSE)),0,VLOOKUP($A16,'Part 2'!$J$8:$K$137,2,FALSE))</f>
        <v>22012.07</v>
      </c>
      <c r="G16" s="10">
        <f>IF(ISNA(VLOOKUP($A16,'Part 2'!$M$8:$N$155,2,FALSE)),0,VLOOKUP($A16,'Part 2'!$M$8:$N$155,2,FALSE))</f>
        <v>0</v>
      </c>
      <c r="H16" s="11">
        <f>IF(ISNA(VLOOKUP($A16,'Part 2'!$P$8:$Q$155,2,FALSE)),0,VLOOKUP($A16,'Part 2'!$P$8:$Q$155,2,FALSE))</f>
        <v>0</v>
      </c>
      <c r="I16" s="10">
        <f>IF(ISNA(VLOOKUP($A16,'Part 2'!$S$8:$T$155,2,FALSE)),0,VLOOKUP($A16,'Part 2'!$S$8:$T$155,2,FALSE))</f>
        <v>365281.09</v>
      </c>
      <c r="J16" s="11">
        <f>IF(ISNA(VLOOKUP($A16,'Part 2'!$V$8:$W$155,2,FALSE)),0,VLOOKUP($A16,'Part 2'!$V$8:$W$155,2,FALSE))</f>
        <v>49781.19</v>
      </c>
      <c r="K16" s="10">
        <f>IF(ISNA(VLOOKUP($A16,'Part 2'!$Y$8:$Z$155,2,FALSE)),0,VLOOKUP($A16,'Part 2'!$Y$8:$Z$155,2,FALSE))</f>
        <v>9315.9599999999991</v>
      </c>
      <c r="L16" s="11">
        <f>IF(ISNA(VLOOKUP($A16,'Part 2'!$AB$8:$AC$155,2,FALSE)),0,VLOOKUP($A16,'Part 2'!$AB$8:$AC$155,2,FALSE))</f>
        <v>0</v>
      </c>
      <c r="M16" s="10">
        <f>IF(ISNA(VLOOKUP($A16,'Part 2'!$AE$8:$AF$155,2,FALSE)),0,VLOOKUP($A16,'Part 2'!$AE$8:$AF$155,2,FALSE))</f>
        <v>0</v>
      </c>
      <c r="N16" s="10">
        <f>IF(ISNA(VLOOKUP($A16,'Part 2'!$AH$8:$AI$155,2,FALSE)),0,VLOOKUP($A16,'Part 2'!$AH$8:$AI$155,2,FALSE))</f>
        <v>0</v>
      </c>
      <c r="O16" s="10">
        <f>IF(ISNA(VLOOKUP($A16,'Part 2'!$AK$8:$AL$155,2,FALSE)),0,VLOOKUP($A16,'Part 2'!$AK$8:$AL$155,2,FALSE))</f>
        <v>0</v>
      </c>
      <c r="P16" s="11">
        <f>IF(ISNA(VLOOKUP($A16,'Part 2'!$AN$8:$AO$155,2,FALSE)),0,VLOOKUP($A16,'Part 2'!$AN$8:$AO$155,2,FALSE))</f>
        <v>0</v>
      </c>
      <c r="Q16" s="11">
        <f>IF(ISNA(VLOOKUP($A16,'Part 2'!$AQ$8:$AR$155,2,FALSE)),0,VLOOKUP($A16,'Part 2'!$AQ$8:$AR$155,2,FALSE))</f>
        <v>0</v>
      </c>
      <c r="R16" s="10">
        <f>IF(ISNA(VLOOKUP($A16,'Part 2'!$AT$8:$AU$155,2,FALSE)),0,VLOOKUP($A16,'Part 2'!$AT$8:$AU$155,2,FALSE))</f>
        <v>0</v>
      </c>
      <c r="S16" s="10">
        <f>IF(ISNA(VLOOKUP($A16,'Part 2'!$AW$8:$AX$155,2,FALSE)),0,VLOOKUP($A16,'Part 2'!$AW$8:$AX$155,2,FALSE))</f>
        <v>0</v>
      </c>
      <c r="T16" s="11">
        <v>0</v>
      </c>
    </row>
    <row r="17" spans="1:20" x14ac:dyDescent="0.25">
      <c r="A17" s="8">
        <v>420</v>
      </c>
      <c r="B17" s="9" t="s">
        <v>15</v>
      </c>
      <c r="C17" s="10">
        <f>IF(ISNA(VLOOKUP($A17,'Part 2'!$A$8:$B$156,2,FALSE)),0,VLOOKUP($A17,'Part 2'!$A$8:$B$156,2,FALSE))</f>
        <v>2077044.75</v>
      </c>
      <c r="D17" s="11">
        <f>IF(ISNA(VLOOKUP($A17,'Part 2'!$D$8:$E$120,2,FALSE)),0,VLOOKUP($A17,'Part 2'!$D$8:$E$120,2,FALSE))</f>
        <v>0</v>
      </c>
      <c r="E17" s="10">
        <f>IF(ISNA(VLOOKUP($A17,'Part 2'!$G$8:$H$153,2,FALSE)),0,VLOOKUP($A17,'Part 2'!$G$8:$H$153,2,FALSE))</f>
        <v>746587.97</v>
      </c>
      <c r="F17" s="11">
        <f>IF(ISNA(VLOOKUP($A17,'Part 2'!$J$8:$K$137,2,FALSE)),0,VLOOKUP($A17,'Part 2'!$J$8:$K$137,2,FALSE))</f>
        <v>11978.6</v>
      </c>
      <c r="G17" s="10">
        <f>IF(ISNA(VLOOKUP($A17,'Part 2'!$M$8:$N$155,2,FALSE)),0,VLOOKUP($A17,'Part 2'!$M$8:$N$155,2,FALSE))</f>
        <v>0</v>
      </c>
      <c r="H17" s="11">
        <f>IF(ISNA(VLOOKUP($A17,'Part 2'!$P$8:$Q$155,2,FALSE)),0,VLOOKUP($A17,'Part 2'!$P$8:$Q$155,2,FALSE))</f>
        <v>0</v>
      </c>
      <c r="I17" s="10">
        <f>IF(ISNA(VLOOKUP($A17,'Part 2'!$S$8:$T$155,2,FALSE)),0,VLOOKUP($A17,'Part 2'!$S$8:$T$155,2,FALSE))</f>
        <v>637694.63</v>
      </c>
      <c r="J17" s="11">
        <f>IF(ISNA(VLOOKUP($A17,'Part 2'!$V$8:$W$155,2,FALSE)),0,VLOOKUP($A17,'Part 2'!$V$8:$W$155,2,FALSE))</f>
        <v>92584.56</v>
      </c>
      <c r="K17" s="10">
        <f>IF(ISNA(VLOOKUP($A17,'Part 2'!$Y$8:$Z$155,2,FALSE)),0,VLOOKUP($A17,'Part 2'!$Y$8:$Z$155,2,FALSE))</f>
        <v>24275.53</v>
      </c>
      <c r="L17" s="11">
        <f>IF(ISNA(VLOOKUP($A17,'Part 2'!$AB$8:$AC$155,2,FALSE)),0,VLOOKUP($A17,'Part 2'!$AB$8:$AC$155,2,FALSE))</f>
        <v>3136</v>
      </c>
      <c r="M17" s="10">
        <f>IF(ISNA(VLOOKUP($A17,'Part 2'!$AE$8:$AF$155,2,FALSE)),0,VLOOKUP($A17,'Part 2'!$AE$8:$AF$155,2,FALSE))</f>
        <v>0</v>
      </c>
      <c r="N17" s="10">
        <f>IF(ISNA(VLOOKUP($A17,'Part 2'!$AH$8:$AI$155,2,FALSE)),0,VLOOKUP($A17,'Part 2'!$AH$8:$AI$155,2,FALSE))</f>
        <v>0</v>
      </c>
      <c r="O17" s="10">
        <f>IF(ISNA(VLOOKUP($A17,'Part 2'!$AK$8:$AL$155,2,FALSE)),0,VLOOKUP($A17,'Part 2'!$AK$8:$AL$155,2,FALSE))</f>
        <v>0</v>
      </c>
      <c r="P17" s="11">
        <f>IF(ISNA(VLOOKUP($A17,'Part 2'!$AN$8:$AO$155,2,FALSE)),0,VLOOKUP($A17,'Part 2'!$AN$8:$AO$155,2,FALSE))</f>
        <v>0</v>
      </c>
      <c r="Q17" s="11">
        <f>IF(ISNA(VLOOKUP($A17,'Part 2'!$AQ$8:$AR$155,2,FALSE)),0,VLOOKUP($A17,'Part 2'!$AQ$8:$AR$155,2,FALSE))</f>
        <v>51572.800000000003</v>
      </c>
      <c r="R17" s="10">
        <f>IF(ISNA(VLOOKUP($A17,'Part 2'!$AT$8:$AU$155,2,FALSE)),0,VLOOKUP($A17,'Part 2'!$AT$8:$AU$155,2,FALSE))</f>
        <v>0</v>
      </c>
      <c r="S17" s="10">
        <f>IF(ISNA(VLOOKUP($A17,'Part 2'!$AW$8:$AX$155,2,FALSE)),0,VLOOKUP($A17,'Part 2'!$AW$8:$AX$155,2,FALSE))</f>
        <v>0</v>
      </c>
      <c r="T17" s="11">
        <v>0</v>
      </c>
    </row>
    <row r="18" spans="1:20" x14ac:dyDescent="0.25">
      <c r="A18" s="8">
        <v>500</v>
      </c>
      <c r="B18" s="9" t="s">
        <v>16</v>
      </c>
      <c r="C18" s="10">
        <f>IF(ISNA(VLOOKUP($A18,'Part 2'!$A$8:$B$156,2,FALSE)),0,VLOOKUP($A18,'Part 2'!$A$8:$B$156,2,FALSE))</f>
        <v>1267333.1200000001</v>
      </c>
      <c r="D18" s="11">
        <f>IF(ISNA(VLOOKUP($A18,'Part 2'!$D$8:$E$120,2,FALSE)),0,VLOOKUP($A18,'Part 2'!$D$8:$E$120,2,FALSE))</f>
        <v>0</v>
      </c>
      <c r="E18" s="10">
        <f>IF(ISNA(VLOOKUP($A18,'Part 2'!$G$8:$H$153,2,FALSE)),0,VLOOKUP($A18,'Part 2'!$G$8:$H$153,2,FALSE))</f>
        <v>567763.88</v>
      </c>
      <c r="F18" s="11">
        <f>IF(ISNA(VLOOKUP($A18,'Part 2'!$J$8:$K$137,2,FALSE)),0,VLOOKUP($A18,'Part 2'!$J$8:$K$137,2,FALSE))</f>
        <v>54258.92</v>
      </c>
      <c r="G18" s="10">
        <f>IF(ISNA(VLOOKUP($A18,'Part 2'!$M$8:$N$155,2,FALSE)),0,VLOOKUP($A18,'Part 2'!$M$8:$N$155,2,FALSE))</f>
        <v>0</v>
      </c>
      <c r="H18" s="11">
        <f>IF(ISNA(VLOOKUP($A18,'Part 2'!$P$8:$Q$155,2,FALSE)),0,VLOOKUP($A18,'Part 2'!$P$8:$Q$155,2,FALSE))</f>
        <v>0</v>
      </c>
      <c r="I18" s="10">
        <f>IF(ISNA(VLOOKUP($A18,'Part 2'!$S$8:$T$155,2,FALSE)),0,VLOOKUP($A18,'Part 2'!$S$8:$T$155,2,FALSE))</f>
        <v>267475.11</v>
      </c>
      <c r="J18" s="11">
        <f>IF(ISNA(VLOOKUP($A18,'Part 2'!$V$8:$W$155,2,FALSE)),0,VLOOKUP($A18,'Part 2'!$V$8:$W$155,2,FALSE))</f>
        <v>19978.7</v>
      </c>
      <c r="K18" s="10">
        <f>IF(ISNA(VLOOKUP($A18,'Part 2'!$Y$8:$Z$155,2,FALSE)),0,VLOOKUP($A18,'Part 2'!$Y$8:$Z$155,2,FALSE))</f>
        <v>9337.81</v>
      </c>
      <c r="L18" s="11">
        <f>IF(ISNA(VLOOKUP($A18,'Part 2'!$AB$8:$AC$155,2,FALSE)),0,VLOOKUP($A18,'Part 2'!$AB$8:$AC$155,2,FALSE))</f>
        <v>2473</v>
      </c>
      <c r="M18" s="10">
        <f>IF(ISNA(VLOOKUP($A18,'Part 2'!$AE$8:$AF$155,2,FALSE)),0,VLOOKUP($A18,'Part 2'!$AE$8:$AF$155,2,FALSE))</f>
        <v>0</v>
      </c>
      <c r="N18" s="10">
        <f>IF(ISNA(VLOOKUP($A18,'Part 2'!$AH$8:$AI$155,2,FALSE)),0,VLOOKUP($A18,'Part 2'!$AH$8:$AI$155,2,FALSE))</f>
        <v>0</v>
      </c>
      <c r="O18" s="10">
        <f>IF(ISNA(VLOOKUP($A18,'Part 2'!$AK$8:$AL$155,2,FALSE)),0,VLOOKUP($A18,'Part 2'!$AK$8:$AL$155,2,FALSE))</f>
        <v>0</v>
      </c>
      <c r="P18" s="11">
        <f>IF(ISNA(VLOOKUP($A18,'Part 2'!$AN$8:$AO$155,2,FALSE)),0,VLOOKUP($A18,'Part 2'!$AN$8:$AO$155,2,FALSE))</f>
        <v>0</v>
      </c>
      <c r="Q18" s="11">
        <f>IF(ISNA(VLOOKUP($A18,'Part 2'!$AQ$8:$AR$155,2,FALSE)),0,VLOOKUP($A18,'Part 2'!$AQ$8:$AR$155,2,FALSE))</f>
        <v>0</v>
      </c>
      <c r="R18" s="10">
        <f>IF(ISNA(VLOOKUP($A18,'Part 2'!$AT$8:$AU$155,2,FALSE)),0,VLOOKUP($A18,'Part 2'!$AT$8:$AU$155,2,FALSE))</f>
        <v>0</v>
      </c>
      <c r="S18" s="10">
        <f>IF(ISNA(VLOOKUP($A18,'Part 2'!$AW$8:$AX$155,2,FALSE)),0,VLOOKUP($A18,'Part 2'!$AW$8:$AX$155,2,FALSE))</f>
        <v>0</v>
      </c>
      <c r="T18" s="11">
        <v>0</v>
      </c>
    </row>
    <row r="19" spans="1:20" x14ac:dyDescent="0.25">
      <c r="A19" s="8">
        <v>614</v>
      </c>
      <c r="B19" s="9" t="s">
        <v>17</v>
      </c>
      <c r="C19" s="10">
        <f>IF(ISNA(VLOOKUP($A19,'Part 2'!$A$8:$B$156,2,FALSE)),0,VLOOKUP($A19,'Part 2'!$A$8:$B$156,2,FALSE))</f>
        <v>2133768.23</v>
      </c>
      <c r="D19" s="11">
        <f>IF(ISNA(VLOOKUP($A19,'Part 2'!$D$8:$E$120,2,FALSE)),0,VLOOKUP($A19,'Part 2'!$D$8:$E$120,2,FALSE))</f>
        <v>710</v>
      </c>
      <c r="E19" s="10">
        <f>IF(ISNA(VLOOKUP($A19,'Part 2'!$G$8:$H$153,2,FALSE)),0,VLOOKUP($A19,'Part 2'!$G$8:$H$153,2,FALSE))</f>
        <v>1210472.9099999999</v>
      </c>
      <c r="F19" s="11">
        <f>IF(ISNA(VLOOKUP($A19,'Part 2'!$J$8:$K$137,2,FALSE)),0,VLOOKUP($A19,'Part 2'!$J$8:$K$137,2,FALSE))</f>
        <v>118260.91</v>
      </c>
      <c r="G19" s="10">
        <f>IF(ISNA(VLOOKUP($A19,'Part 2'!$M$8:$N$155,2,FALSE)),0,VLOOKUP($A19,'Part 2'!$M$8:$N$155,2,FALSE))</f>
        <v>0</v>
      </c>
      <c r="H19" s="11">
        <f>IF(ISNA(VLOOKUP($A19,'Part 2'!$P$8:$Q$155,2,FALSE)),0,VLOOKUP($A19,'Part 2'!$P$8:$Q$155,2,FALSE))</f>
        <v>0</v>
      </c>
      <c r="I19" s="10">
        <f>IF(ISNA(VLOOKUP($A19,'Part 2'!$S$8:$T$155,2,FALSE)),0,VLOOKUP($A19,'Part 2'!$S$8:$T$155,2,FALSE))</f>
        <v>885145.78</v>
      </c>
      <c r="J19" s="11">
        <f>IF(ISNA(VLOOKUP($A19,'Part 2'!$V$8:$W$155,2,FALSE)),0,VLOOKUP($A19,'Part 2'!$V$8:$W$155,2,FALSE))</f>
        <v>33267.68</v>
      </c>
      <c r="K19" s="10">
        <f>IF(ISNA(VLOOKUP($A19,'Part 2'!$Y$8:$Z$155,2,FALSE)),0,VLOOKUP($A19,'Part 2'!$Y$8:$Z$155,2,FALSE))</f>
        <v>19594.080000000002</v>
      </c>
      <c r="L19" s="11">
        <f>IF(ISNA(VLOOKUP($A19,'Part 2'!$AB$8:$AC$155,2,FALSE)),0,VLOOKUP($A19,'Part 2'!$AB$8:$AC$155,2,FALSE))</f>
        <v>0</v>
      </c>
      <c r="M19" s="10">
        <f>IF(ISNA(VLOOKUP($A19,'Part 2'!$AE$8:$AF$155,2,FALSE)),0,VLOOKUP($A19,'Part 2'!$AE$8:$AF$155,2,FALSE))</f>
        <v>3412.5</v>
      </c>
      <c r="N19" s="10">
        <f>IF(ISNA(VLOOKUP($A19,'Part 2'!$AH$8:$AI$155,2,FALSE)),0,VLOOKUP($A19,'Part 2'!$AH$8:$AI$155,2,FALSE))</f>
        <v>0</v>
      </c>
      <c r="O19" s="10">
        <f>IF(ISNA(VLOOKUP($A19,'Part 2'!$AK$8:$AL$155,2,FALSE)),0,VLOOKUP($A19,'Part 2'!$AK$8:$AL$155,2,FALSE))</f>
        <v>0</v>
      </c>
      <c r="P19" s="11">
        <f>IF(ISNA(VLOOKUP($A19,'Part 2'!$AN$8:$AO$155,2,FALSE)),0,VLOOKUP($A19,'Part 2'!$AN$8:$AO$155,2,FALSE))</f>
        <v>0</v>
      </c>
      <c r="Q19" s="11">
        <f>IF(ISNA(VLOOKUP($A19,'Part 2'!$AQ$8:$AR$155,2,FALSE)),0,VLOOKUP($A19,'Part 2'!$AQ$8:$AR$155,2,FALSE))</f>
        <v>2606.2600000000002</v>
      </c>
      <c r="R19" s="10">
        <f>IF(ISNA(VLOOKUP($A19,'Part 2'!$AT$8:$AU$155,2,FALSE)),0,VLOOKUP($A19,'Part 2'!$AT$8:$AU$155,2,FALSE))</f>
        <v>0</v>
      </c>
      <c r="S19" s="10">
        <f>IF(ISNA(VLOOKUP($A19,'Part 2'!$AW$8:$AX$155,2,FALSE)),0,VLOOKUP($A19,'Part 2'!$AW$8:$AX$155,2,FALSE))</f>
        <v>15.7</v>
      </c>
      <c r="T19" s="11">
        <v>0</v>
      </c>
    </row>
    <row r="20" spans="1:20" x14ac:dyDescent="0.25">
      <c r="A20" s="8">
        <v>617</v>
      </c>
      <c r="B20" s="9" t="s">
        <v>18</v>
      </c>
      <c r="C20" s="10">
        <f>IF(ISNA(VLOOKUP($A20,'Part 2'!$A$8:$B$156,2,FALSE)),0,VLOOKUP($A20,'Part 2'!$A$8:$B$156,2,FALSE))</f>
        <v>496456.77</v>
      </c>
      <c r="D20" s="11">
        <f>IF(ISNA(VLOOKUP($A20,'Part 2'!$D$8:$E$120,2,FALSE)),0,VLOOKUP($A20,'Part 2'!$D$8:$E$120,2,FALSE))</f>
        <v>0</v>
      </c>
      <c r="E20" s="10">
        <f>IF(ISNA(VLOOKUP($A20,'Part 2'!$G$8:$H$153,2,FALSE)),0,VLOOKUP($A20,'Part 2'!$G$8:$H$153,2,FALSE))</f>
        <v>967113.41</v>
      </c>
      <c r="F20" s="11">
        <f>IF(ISNA(VLOOKUP($A20,'Part 2'!$J$8:$K$137,2,FALSE)),0,VLOOKUP($A20,'Part 2'!$J$8:$K$137,2,FALSE))</f>
        <v>37156</v>
      </c>
      <c r="G20" s="10">
        <f>IF(ISNA(VLOOKUP($A20,'Part 2'!$M$8:$N$155,2,FALSE)),0,VLOOKUP($A20,'Part 2'!$M$8:$N$155,2,FALSE))</f>
        <v>0</v>
      </c>
      <c r="H20" s="11">
        <f>IF(ISNA(VLOOKUP($A20,'Part 2'!$P$8:$Q$155,2,FALSE)),0,VLOOKUP($A20,'Part 2'!$P$8:$Q$155,2,FALSE))</f>
        <v>0</v>
      </c>
      <c r="I20" s="10">
        <f>IF(ISNA(VLOOKUP($A20,'Part 2'!$S$8:$T$155,2,FALSE)),0,VLOOKUP($A20,'Part 2'!$S$8:$T$155,2,FALSE))</f>
        <v>389204.97</v>
      </c>
      <c r="J20" s="11">
        <f>IF(ISNA(VLOOKUP($A20,'Part 2'!$V$8:$W$155,2,FALSE)),0,VLOOKUP($A20,'Part 2'!$V$8:$W$155,2,FALSE))</f>
        <v>12740</v>
      </c>
      <c r="K20" s="10">
        <f>IF(ISNA(VLOOKUP($A20,'Part 2'!$Y$8:$Z$155,2,FALSE)),0,VLOOKUP($A20,'Part 2'!$Y$8:$Z$155,2,FALSE))</f>
        <v>34531.269999999997</v>
      </c>
      <c r="L20" s="11">
        <f>IF(ISNA(VLOOKUP($A20,'Part 2'!$AB$8:$AC$155,2,FALSE)),0,VLOOKUP($A20,'Part 2'!$AB$8:$AC$155,2,FALSE))</f>
        <v>0</v>
      </c>
      <c r="M20" s="10">
        <f>IF(ISNA(VLOOKUP($A20,'Part 2'!$AE$8:$AF$155,2,FALSE)),0,VLOOKUP($A20,'Part 2'!$AE$8:$AF$155,2,FALSE))</f>
        <v>822517.07</v>
      </c>
      <c r="N20" s="10">
        <f>IF(ISNA(VLOOKUP($A20,'Part 2'!$AH$8:$AI$155,2,FALSE)),0,VLOOKUP($A20,'Part 2'!$AH$8:$AI$155,2,FALSE))</f>
        <v>31660.99</v>
      </c>
      <c r="O20" s="10">
        <f>IF(ISNA(VLOOKUP($A20,'Part 2'!$AK$8:$AL$155,2,FALSE)),0,VLOOKUP($A20,'Part 2'!$AK$8:$AL$155,2,FALSE))</f>
        <v>0</v>
      </c>
      <c r="P20" s="11">
        <f>IF(ISNA(VLOOKUP($A20,'Part 2'!$AN$8:$AO$155,2,FALSE)),0,VLOOKUP($A20,'Part 2'!$AN$8:$AO$155,2,FALSE))</f>
        <v>0</v>
      </c>
      <c r="Q20" s="11">
        <f>IF(ISNA(VLOOKUP($A20,'Part 2'!$AQ$8:$AR$155,2,FALSE)),0,VLOOKUP($A20,'Part 2'!$AQ$8:$AR$155,2,FALSE))</f>
        <v>0</v>
      </c>
      <c r="R20" s="10">
        <f>IF(ISNA(VLOOKUP($A20,'Part 2'!$AT$8:$AU$155,2,FALSE)),0,VLOOKUP($A20,'Part 2'!$AT$8:$AU$155,2,FALSE))</f>
        <v>0</v>
      </c>
      <c r="S20" s="10">
        <f>IF(ISNA(VLOOKUP($A20,'Part 2'!$AW$8:$AX$155,2,FALSE)),0,VLOOKUP($A20,'Part 2'!$AW$8:$AX$155,2,FALSE))</f>
        <v>0</v>
      </c>
      <c r="T20" s="11">
        <v>0</v>
      </c>
    </row>
    <row r="21" spans="1:20" x14ac:dyDescent="0.25">
      <c r="A21" s="8">
        <v>618</v>
      </c>
      <c r="B21" s="9" t="s">
        <v>19</v>
      </c>
      <c r="C21" s="10">
        <f>IF(ISNA(VLOOKUP($A21,'Part 2'!$A$8:$B$156,2,FALSE)),0,VLOOKUP($A21,'Part 2'!$A$8:$B$156,2,FALSE))</f>
        <v>1035846.58</v>
      </c>
      <c r="D21" s="11">
        <f>IF(ISNA(VLOOKUP($A21,'Part 2'!$D$8:$E$120,2,FALSE)),0,VLOOKUP($A21,'Part 2'!$D$8:$E$120,2,FALSE))</f>
        <v>0</v>
      </c>
      <c r="E21" s="10">
        <f>IF(ISNA(VLOOKUP($A21,'Part 2'!$G$8:$H$153,2,FALSE)),0,VLOOKUP($A21,'Part 2'!$G$8:$H$153,2,FALSE))</f>
        <v>1159586.6000000001</v>
      </c>
      <c r="F21" s="11">
        <f>IF(ISNA(VLOOKUP($A21,'Part 2'!$J$8:$K$137,2,FALSE)),0,VLOOKUP($A21,'Part 2'!$J$8:$K$137,2,FALSE))</f>
        <v>50206.080000000002</v>
      </c>
      <c r="G21" s="10">
        <f>IF(ISNA(VLOOKUP($A21,'Part 2'!$M$8:$N$155,2,FALSE)),0,VLOOKUP($A21,'Part 2'!$M$8:$N$155,2,FALSE))</f>
        <v>0</v>
      </c>
      <c r="H21" s="11">
        <f>IF(ISNA(VLOOKUP($A21,'Part 2'!$P$8:$Q$155,2,FALSE)),0,VLOOKUP($A21,'Part 2'!$P$8:$Q$155,2,FALSE))</f>
        <v>0</v>
      </c>
      <c r="I21" s="10">
        <f>IF(ISNA(VLOOKUP($A21,'Part 2'!$S$8:$T$155,2,FALSE)),0,VLOOKUP($A21,'Part 2'!$S$8:$T$155,2,FALSE))</f>
        <v>365177.5</v>
      </c>
      <c r="J21" s="11">
        <f>IF(ISNA(VLOOKUP($A21,'Part 2'!$V$8:$W$155,2,FALSE)),0,VLOOKUP($A21,'Part 2'!$V$8:$W$155,2,FALSE))</f>
        <v>0</v>
      </c>
      <c r="K21" s="10">
        <f>IF(ISNA(VLOOKUP($A21,'Part 2'!$Y$8:$Z$155,2,FALSE)),0,VLOOKUP($A21,'Part 2'!$Y$8:$Z$155,2,FALSE))</f>
        <v>17498.48</v>
      </c>
      <c r="L21" s="11">
        <f>IF(ISNA(VLOOKUP($A21,'Part 2'!$AB$8:$AC$155,2,FALSE)),0,VLOOKUP($A21,'Part 2'!$AB$8:$AC$155,2,FALSE))</f>
        <v>0</v>
      </c>
      <c r="M21" s="10">
        <f>IF(ISNA(VLOOKUP($A21,'Part 2'!$AE$8:$AF$155,2,FALSE)),0,VLOOKUP($A21,'Part 2'!$AE$8:$AF$155,2,FALSE))</f>
        <v>0</v>
      </c>
      <c r="N21" s="10">
        <f>IF(ISNA(VLOOKUP($A21,'Part 2'!$AH$8:$AI$155,2,FALSE)),0,VLOOKUP($A21,'Part 2'!$AH$8:$AI$155,2,FALSE))</f>
        <v>0</v>
      </c>
      <c r="O21" s="10">
        <f>IF(ISNA(VLOOKUP($A21,'Part 2'!$AK$8:$AL$155,2,FALSE)),0,VLOOKUP($A21,'Part 2'!$AK$8:$AL$155,2,FALSE))</f>
        <v>38085.89</v>
      </c>
      <c r="P21" s="11">
        <f>IF(ISNA(VLOOKUP($A21,'Part 2'!$AN$8:$AO$155,2,FALSE)),0,VLOOKUP($A21,'Part 2'!$AN$8:$AO$155,2,FALSE))</f>
        <v>10351.120000000001</v>
      </c>
      <c r="Q21" s="11">
        <f>IF(ISNA(VLOOKUP($A21,'Part 2'!$AQ$8:$AR$155,2,FALSE)),0,VLOOKUP($A21,'Part 2'!$AQ$8:$AR$155,2,FALSE))</f>
        <v>0</v>
      </c>
      <c r="R21" s="10">
        <f>IF(ISNA(VLOOKUP($A21,'Part 2'!$AT$8:$AU$155,2,FALSE)),0,VLOOKUP($A21,'Part 2'!$AT$8:$AU$155,2,FALSE))</f>
        <v>0</v>
      </c>
      <c r="S21" s="10">
        <f>IF(ISNA(VLOOKUP($A21,'Part 2'!$AW$8:$AX$155,2,FALSE)),0,VLOOKUP($A21,'Part 2'!$AW$8:$AX$155,2,FALSE))</f>
        <v>0</v>
      </c>
      <c r="T21" s="11">
        <v>0</v>
      </c>
    </row>
    <row r="22" spans="1:20" x14ac:dyDescent="0.25">
      <c r="A22" s="8">
        <v>700</v>
      </c>
      <c r="B22" s="9" t="s">
        <v>20</v>
      </c>
      <c r="C22" s="10">
        <f>IF(ISNA(VLOOKUP($A22,'Part 2'!$A$8:$B$156,2,FALSE)),0,VLOOKUP($A22,'Part 2'!$A$8:$B$156,2,FALSE))</f>
        <v>1674559.5</v>
      </c>
      <c r="D22" s="11">
        <f>IF(ISNA(VLOOKUP($A22,'Part 2'!$D$8:$E$120,2,FALSE)),0,VLOOKUP($A22,'Part 2'!$D$8:$E$120,2,FALSE))</f>
        <v>0</v>
      </c>
      <c r="E22" s="10">
        <f>IF(ISNA(VLOOKUP($A22,'Part 2'!$G$8:$H$153,2,FALSE)),0,VLOOKUP($A22,'Part 2'!$G$8:$H$153,2,FALSE))</f>
        <v>936194.9</v>
      </c>
      <c r="F22" s="11">
        <f>IF(ISNA(VLOOKUP($A22,'Part 2'!$J$8:$K$137,2,FALSE)),0,VLOOKUP($A22,'Part 2'!$J$8:$K$137,2,FALSE))</f>
        <v>9162.98</v>
      </c>
      <c r="G22" s="10">
        <f>IF(ISNA(VLOOKUP($A22,'Part 2'!$M$8:$N$155,2,FALSE)),0,VLOOKUP($A22,'Part 2'!$M$8:$N$155,2,FALSE))</f>
        <v>19165.03</v>
      </c>
      <c r="H22" s="11">
        <f>IF(ISNA(VLOOKUP($A22,'Part 2'!$P$8:$Q$155,2,FALSE)),0,VLOOKUP($A22,'Part 2'!$P$8:$Q$155,2,FALSE))</f>
        <v>0</v>
      </c>
      <c r="I22" s="10">
        <f>IF(ISNA(VLOOKUP($A22,'Part 2'!$S$8:$T$155,2,FALSE)),0,VLOOKUP($A22,'Part 2'!$S$8:$T$155,2,FALSE))</f>
        <v>738190.02</v>
      </c>
      <c r="J22" s="11">
        <f>IF(ISNA(VLOOKUP($A22,'Part 2'!$V$8:$W$155,2,FALSE)),0,VLOOKUP($A22,'Part 2'!$V$8:$W$155,2,FALSE))</f>
        <v>99151.91</v>
      </c>
      <c r="K22" s="10">
        <f>IF(ISNA(VLOOKUP($A22,'Part 2'!$Y$8:$Z$155,2,FALSE)),0,VLOOKUP($A22,'Part 2'!$Y$8:$Z$155,2,FALSE))</f>
        <v>20490.580000000002</v>
      </c>
      <c r="L22" s="11">
        <f>IF(ISNA(VLOOKUP($A22,'Part 2'!$AB$8:$AC$155,2,FALSE)),0,VLOOKUP($A22,'Part 2'!$AB$8:$AC$155,2,FALSE))</f>
        <v>0</v>
      </c>
      <c r="M22" s="10">
        <f>IF(ISNA(VLOOKUP($A22,'Part 2'!$AE$8:$AF$155,2,FALSE)),0,VLOOKUP($A22,'Part 2'!$AE$8:$AF$155,2,FALSE))</f>
        <v>0</v>
      </c>
      <c r="N22" s="10">
        <f>IF(ISNA(VLOOKUP($A22,'Part 2'!$AH$8:$AI$155,2,FALSE)),0,VLOOKUP($A22,'Part 2'!$AH$8:$AI$155,2,FALSE))</f>
        <v>0</v>
      </c>
      <c r="O22" s="10">
        <f>IF(ISNA(VLOOKUP($A22,'Part 2'!$AK$8:$AL$155,2,FALSE)),0,VLOOKUP($A22,'Part 2'!$AK$8:$AL$155,2,FALSE))</f>
        <v>0</v>
      </c>
      <c r="P22" s="11">
        <f>IF(ISNA(VLOOKUP($A22,'Part 2'!$AN$8:$AO$155,2,FALSE)),0,VLOOKUP($A22,'Part 2'!$AN$8:$AO$155,2,FALSE))</f>
        <v>0</v>
      </c>
      <c r="Q22" s="11">
        <f>IF(ISNA(VLOOKUP($A22,'Part 2'!$AQ$8:$AR$155,2,FALSE)),0,VLOOKUP($A22,'Part 2'!$AQ$8:$AR$155,2,FALSE))</f>
        <v>22942.54</v>
      </c>
      <c r="R22" s="10">
        <f>IF(ISNA(VLOOKUP($A22,'Part 2'!$AT$8:$AU$155,2,FALSE)),0,VLOOKUP($A22,'Part 2'!$AT$8:$AU$155,2,FALSE))</f>
        <v>0</v>
      </c>
      <c r="S22" s="10">
        <f>IF(ISNA(VLOOKUP($A22,'Part 2'!$AW$8:$AX$155,2,FALSE)),0,VLOOKUP($A22,'Part 2'!$AW$8:$AX$155,2,FALSE))</f>
        <v>14986.13</v>
      </c>
      <c r="T22" s="11">
        <v>0</v>
      </c>
    </row>
    <row r="23" spans="1:20" x14ac:dyDescent="0.25">
      <c r="A23" s="8">
        <v>800</v>
      </c>
      <c r="B23" s="9" t="s">
        <v>21</v>
      </c>
      <c r="C23" s="10">
        <f>IF(ISNA(VLOOKUP($A23,'Part 2'!$A$8:$B$156,2,FALSE)),0,VLOOKUP($A23,'Part 2'!$A$8:$B$156,2,FALSE))</f>
        <v>845141.47</v>
      </c>
      <c r="D23" s="11">
        <f>IF(ISNA(VLOOKUP($A23,'Part 2'!$D$8:$E$120,2,FALSE)),0,VLOOKUP($A23,'Part 2'!$D$8:$E$120,2,FALSE))</f>
        <v>0</v>
      </c>
      <c r="E23" s="10">
        <f>IF(ISNA(VLOOKUP($A23,'Part 2'!$G$8:$H$153,2,FALSE)),0,VLOOKUP($A23,'Part 2'!$G$8:$H$153,2,FALSE))</f>
        <v>363708.3</v>
      </c>
      <c r="F23" s="11">
        <f>IF(ISNA(VLOOKUP($A23,'Part 2'!$J$8:$K$137,2,FALSE)),0,VLOOKUP($A23,'Part 2'!$J$8:$K$137,2,FALSE))</f>
        <v>6741.72</v>
      </c>
      <c r="G23" s="10">
        <f>IF(ISNA(VLOOKUP($A23,'Part 2'!$M$8:$N$155,2,FALSE)),0,VLOOKUP($A23,'Part 2'!$M$8:$N$155,2,FALSE))</f>
        <v>0</v>
      </c>
      <c r="H23" s="11">
        <f>IF(ISNA(VLOOKUP($A23,'Part 2'!$P$8:$Q$155,2,FALSE)),0,VLOOKUP($A23,'Part 2'!$P$8:$Q$155,2,FALSE))</f>
        <v>0</v>
      </c>
      <c r="I23" s="10">
        <f>IF(ISNA(VLOOKUP($A23,'Part 2'!$S$8:$T$155,2,FALSE)),0,VLOOKUP($A23,'Part 2'!$S$8:$T$155,2,FALSE))</f>
        <v>321832.03000000003</v>
      </c>
      <c r="J23" s="11">
        <f>IF(ISNA(VLOOKUP($A23,'Part 2'!$V$8:$W$155,2,FALSE)),0,VLOOKUP($A23,'Part 2'!$V$8:$W$155,2,FALSE))</f>
        <v>12050</v>
      </c>
      <c r="K23" s="10">
        <f>IF(ISNA(VLOOKUP($A23,'Part 2'!$Y$8:$Z$155,2,FALSE)),0,VLOOKUP($A23,'Part 2'!$Y$8:$Z$155,2,FALSE))</f>
        <v>12443.2</v>
      </c>
      <c r="L23" s="11">
        <f>IF(ISNA(VLOOKUP($A23,'Part 2'!$AB$8:$AC$155,2,FALSE)),0,VLOOKUP($A23,'Part 2'!$AB$8:$AC$155,2,FALSE))</f>
        <v>507</v>
      </c>
      <c r="M23" s="10">
        <f>IF(ISNA(VLOOKUP($A23,'Part 2'!$AE$8:$AF$155,2,FALSE)),0,VLOOKUP($A23,'Part 2'!$AE$8:$AF$155,2,FALSE))</f>
        <v>0</v>
      </c>
      <c r="N23" s="10">
        <f>IF(ISNA(VLOOKUP($A23,'Part 2'!$AH$8:$AI$155,2,FALSE)),0,VLOOKUP($A23,'Part 2'!$AH$8:$AI$155,2,FALSE))</f>
        <v>0</v>
      </c>
      <c r="O23" s="10">
        <f>IF(ISNA(VLOOKUP($A23,'Part 2'!$AK$8:$AL$155,2,FALSE)),0,VLOOKUP($A23,'Part 2'!$AK$8:$AL$155,2,FALSE))</f>
        <v>0</v>
      </c>
      <c r="P23" s="11">
        <f>IF(ISNA(VLOOKUP($A23,'Part 2'!$AN$8:$AO$155,2,FALSE)),0,VLOOKUP($A23,'Part 2'!$AN$8:$AO$155,2,FALSE))</f>
        <v>0</v>
      </c>
      <c r="Q23" s="11">
        <f>IF(ISNA(VLOOKUP($A23,'Part 2'!$AQ$8:$AR$155,2,FALSE)),0,VLOOKUP($A23,'Part 2'!$AQ$8:$AR$155,2,FALSE))</f>
        <v>33922.730000000003</v>
      </c>
      <c r="R23" s="10">
        <f>IF(ISNA(VLOOKUP($A23,'Part 2'!$AT$8:$AU$155,2,FALSE)),0,VLOOKUP($A23,'Part 2'!$AT$8:$AU$155,2,FALSE))</f>
        <v>0</v>
      </c>
      <c r="S23" s="10">
        <f>IF(ISNA(VLOOKUP($A23,'Part 2'!$AW$8:$AX$155,2,FALSE)),0,VLOOKUP($A23,'Part 2'!$AW$8:$AX$155,2,FALSE))</f>
        <v>0</v>
      </c>
      <c r="T23" s="11">
        <v>0</v>
      </c>
    </row>
    <row r="24" spans="1:20" x14ac:dyDescent="0.25">
      <c r="A24" s="8">
        <v>900</v>
      </c>
      <c r="B24" s="9" t="s">
        <v>22</v>
      </c>
      <c r="C24" s="10">
        <f>IF(ISNA(VLOOKUP($A24,'Part 2'!$A$8:$B$156,2,FALSE)),0,VLOOKUP($A24,'Part 2'!$A$8:$B$156,2,FALSE))</f>
        <v>467542.01</v>
      </c>
      <c r="D24" s="11">
        <f>IF(ISNA(VLOOKUP($A24,'Part 2'!$D$8:$E$120,2,FALSE)),0,VLOOKUP($A24,'Part 2'!$D$8:$E$120,2,FALSE))</f>
        <v>0</v>
      </c>
      <c r="E24" s="10">
        <f>IF(ISNA(VLOOKUP($A24,'Part 2'!$G$8:$H$153,2,FALSE)),0,VLOOKUP($A24,'Part 2'!$G$8:$H$153,2,FALSE))</f>
        <v>207320.03</v>
      </c>
      <c r="F24" s="11">
        <f>IF(ISNA(VLOOKUP($A24,'Part 2'!$J$8:$K$137,2,FALSE)),0,VLOOKUP($A24,'Part 2'!$J$8:$K$137,2,FALSE))</f>
        <v>0</v>
      </c>
      <c r="G24" s="10">
        <f>IF(ISNA(VLOOKUP($A24,'Part 2'!$M$8:$N$155,2,FALSE)),0,VLOOKUP($A24,'Part 2'!$M$8:$N$155,2,FALSE))</f>
        <v>0</v>
      </c>
      <c r="H24" s="11">
        <f>IF(ISNA(VLOOKUP($A24,'Part 2'!$P$8:$Q$155,2,FALSE)),0,VLOOKUP($A24,'Part 2'!$P$8:$Q$155,2,FALSE))</f>
        <v>0</v>
      </c>
      <c r="I24" s="10">
        <f>IF(ISNA(VLOOKUP($A24,'Part 2'!$S$8:$T$155,2,FALSE)),0,VLOOKUP($A24,'Part 2'!$S$8:$T$155,2,FALSE))</f>
        <v>123083.12</v>
      </c>
      <c r="J24" s="11">
        <f>IF(ISNA(VLOOKUP($A24,'Part 2'!$V$8:$W$155,2,FALSE)),0,VLOOKUP($A24,'Part 2'!$V$8:$W$155,2,FALSE))</f>
        <v>16664.38</v>
      </c>
      <c r="K24" s="10">
        <f>IF(ISNA(VLOOKUP($A24,'Part 2'!$Y$8:$Z$155,2,FALSE)),0,VLOOKUP($A24,'Part 2'!$Y$8:$Z$155,2,FALSE))</f>
        <v>3718.86</v>
      </c>
      <c r="L24" s="11">
        <f>IF(ISNA(VLOOKUP($A24,'Part 2'!$AB$8:$AC$155,2,FALSE)),0,VLOOKUP($A24,'Part 2'!$AB$8:$AC$155,2,FALSE))</f>
        <v>0</v>
      </c>
      <c r="M24" s="10">
        <f>IF(ISNA(VLOOKUP($A24,'Part 2'!$AE$8:$AF$155,2,FALSE)),0,VLOOKUP($A24,'Part 2'!$AE$8:$AF$155,2,FALSE))</f>
        <v>0</v>
      </c>
      <c r="N24" s="10">
        <f>IF(ISNA(VLOOKUP($A24,'Part 2'!$AH$8:$AI$155,2,FALSE)),0,VLOOKUP($A24,'Part 2'!$AH$8:$AI$155,2,FALSE))</f>
        <v>0</v>
      </c>
      <c r="O24" s="10">
        <f>IF(ISNA(VLOOKUP($A24,'Part 2'!$AK$8:$AL$155,2,FALSE)),0,VLOOKUP($A24,'Part 2'!$AK$8:$AL$155,2,FALSE))</f>
        <v>0</v>
      </c>
      <c r="P24" s="11">
        <f>IF(ISNA(VLOOKUP($A24,'Part 2'!$AN$8:$AO$155,2,FALSE)),0,VLOOKUP($A24,'Part 2'!$AN$8:$AO$155,2,FALSE))</f>
        <v>0</v>
      </c>
      <c r="Q24" s="11">
        <f>IF(ISNA(VLOOKUP($A24,'Part 2'!$AQ$8:$AR$155,2,FALSE)),0,VLOOKUP($A24,'Part 2'!$AQ$8:$AR$155,2,FALSE))</f>
        <v>69.56</v>
      </c>
      <c r="R24" s="10">
        <f>IF(ISNA(VLOOKUP($A24,'Part 2'!$AT$8:$AU$155,2,FALSE)),0,VLOOKUP($A24,'Part 2'!$AT$8:$AU$155,2,FALSE))</f>
        <v>0</v>
      </c>
      <c r="S24" s="10">
        <f>IF(ISNA(VLOOKUP($A24,'Part 2'!$AW$8:$AX$155,2,FALSE)),0,VLOOKUP($A24,'Part 2'!$AW$8:$AX$155,2,FALSE))</f>
        <v>5</v>
      </c>
      <c r="T24" s="11">
        <v>0</v>
      </c>
    </row>
    <row r="25" spans="1:20" x14ac:dyDescent="0.25">
      <c r="A25" s="8">
        <v>920</v>
      </c>
      <c r="B25" s="9" t="s">
        <v>23</v>
      </c>
      <c r="C25" s="10">
        <f>IF(ISNA(VLOOKUP($A25,'Part 2'!$A$8:$B$156,2,FALSE)),0,VLOOKUP($A25,'Part 2'!$A$8:$B$156,2,FALSE))</f>
        <v>1439880.05</v>
      </c>
      <c r="D25" s="11">
        <f>IF(ISNA(VLOOKUP($A25,'Part 2'!$D$8:$E$120,2,FALSE)),0,VLOOKUP($A25,'Part 2'!$D$8:$E$120,2,FALSE))</f>
        <v>0</v>
      </c>
      <c r="E25" s="10">
        <f>IF(ISNA(VLOOKUP($A25,'Part 2'!$G$8:$H$153,2,FALSE)),0,VLOOKUP($A25,'Part 2'!$G$8:$H$153,2,FALSE))</f>
        <v>587800.31999999995</v>
      </c>
      <c r="F25" s="11">
        <f>IF(ISNA(VLOOKUP($A25,'Part 2'!$J$8:$K$137,2,FALSE)),0,VLOOKUP($A25,'Part 2'!$J$8:$K$137,2,FALSE))</f>
        <v>68096.53</v>
      </c>
      <c r="G25" s="10">
        <f>IF(ISNA(VLOOKUP($A25,'Part 2'!$M$8:$N$155,2,FALSE)),0,VLOOKUP($A25,'Part 2'!$M$8:$N$155,2,FALSE))</f>
        <v>1104.17</v>
      </c>
      <c r="H25" s="11">
        <f>IF(ISNA(VLOOKUP($A25,'Part 2'!$P$8:$Q$155,2,FALSE)),0,VLOOKUP($A25,'Part 2'!$P$8:$Q$155,2,FALSE))</f>
        <v>0</v>
      </c>
      <c r="I25" s="10">
        <f>IF(ISNA(VLOOKUP($A25,'Part 2'!$S$8:$T$155,2,FALSE)),0,VLOOKUP($A25,'Part 2'!$S$8:$T$155,2,FALSE))</f>
        <v>409546.74</v>
      </c>
      <c r="J25" s="11">
        <f>IF(ISNA(VLOOKUP($A25,'Part 2'!$V$8:$W$155,2,FALSE)),0,VLOOKUP($A25,'Part 2'!$V$8:$W$155,2,FALSE))</f>
        <v>9339.8700000000008</v>
      </c>
      <c r="K25" s="10">
        <f>IF(ISNA(VLOOKUP($A25,'Part 2'!$Y$8:$Z$155,2,FALSE)),0,VLOOKUP($A25,'Part 2'!$Y$8:$Z$155,2,FALSE))</f>
        <v>4029.9</v>
      </c>
      <c r="L25" s="11">
        <f>IF(ISNA(VLOOKUP($A25,'Part 2'!$AB$8:$AC$155,2,FALSE)),0,VLOOKUP($A25,'Part 2'!$AB$8:$AC$155,2,FALSE))</f>
        <v>0</v>
      </c>
      <c r="M25" s="10">
        <f>IF(ISNA(VLOOKUP($A25,'Part 2'!$AE$8:$AF$155,2,FALSE)),0,VLOOKUP($A25,'Part 2'!$AE$8:$AF$155,2,FALSE))</f>
        <v>0</v>
      </c>
      <c r="N25" s="10">
        <f>IF(ISNA(VLOOKUP($A25,'Part 2'!$AH$8:$AI$155,2,FALSE)),0,VLOOKUP($A25,'Part 2'!$AH$8:$AI$155,2,FALSE))</f>
        <v>0</v>
      </c>
      <c r="O25" s="10">
        <f>IF(ISNA(VLOOKUP($A25,'Part 2'!$AK$8:$AL$155,2,FALSE)),0,VLOOKUP($A25,'Part 2'!$AK$8:$AL$155,2,FALSE))</f>
        <v>0</v>
      </c>
      <c r="P25" s="11">
        <f>IF(ISNA(VLOOKUP($A25,'Part 2'!$AN$8:$AO$155,2,FALSE)),0,VLOOKUP($A25,'Part 2'!$AN$8:$AO$155,2,FALSE))</f>
        <v>0</v>
      </c>
      <c r="Q25" s="11">
        <f>IF(ISNA(VLOOKUP($A25,'Part 2'!$AQ$8:$AR$155,2,FALSE)),0,VLOOKUP($A25,'Part 2'!$AQ$8:$AR$155,2,FALSE))</f>
        <v>0</v>
      </c>
      <c r="R25" s="10">
        <f>IF(ISNA(VLOOKUP($A25,'Part 2'!$AT$8:$AU$155,2,FALSE)),0,VLOOKUP($A25,'Part 2'!$AT$8:$AU$155,2,FALSE))</f>
        <v>0</v>
      </c>
      <c r="S25" s="10">
        <f>IF(ISNA(VLOOKUP($A25,'Part 2'!$AW$8:$AX$155,2,FALSE)),0,VLOOKUP($A25,'Part 2'!$AW$8:$AX$155,2,FALSE))</f>
        <v>0</v>
      </c>
      <c r="T25" s="11">
        <v>0</v>
      </c>
    </row>
    <row r="26" spans="1:20" x14ac:dyDescent="0.25">
      <c r="A26" s="8">
        <v>921</v>
      </c>
      <c r="B26" s="9" t="s">
        <v>24</v>
      </c>
      <c r="C26" s="10">
        <f>IF(ISNA(VLOOKUP($A26,'Part 2'!$A$8:$B$156,2,FALSE)),0,VLOOKUP($A26,'Part 2'!$A$8:$B$156,2,FALSE))</f>
        <v>585599.77</v>
      </c>
      <c r="D26" s="11">
        <f>IF(ISNA(VLOOKUP($A26,'Part 2'!$D$8:$E$120,2,FALSE)),0,VLOOKUP($A26,'Part 2'!$D$8:$E$120,2,FALSE))</f>
        <v>0</v>
      </c>
      <c r="E26" s="10">
        <f>IF(ISNA(VLOOKUP($A26,'Part 2'!$G$8:$H$153,2,FALSE)),0,VLOOKUP($A26,'Part 2'!$G$8:$H$153,2,FALSE))</f>
        <v>427565.81</v>
      </c>
      <c r="F26" s="11">
        <f>IF(ISNA(VLOOKUP($A26,'Part 2'!$J$8:$K$137,2,FALSE)),0,VLOOKUP($A26,'Part 2'!$J$8:$K$137,2,FALSE))</f>
        <v>51157.3</v>
      </c>
      <c r="G26" s="10">
        <f>IF(ISNA(VLOOKUP($A26,'Part 2'!$M$8:$N$155,2,FALSE)),0,VLOOKUP($A26,'Part 2'!$M$8:$N$155,2,FALSE))</f>
        <v>0</v>
      </c>
      <c r="H26" s="11">
        <f>IF(ISNA(VLOOKUP($A26,'Part 2'!$P$8:$Q$155,2,FALSE)),0,VLOOKUP($A26,'Part 2'!$P$8:$Q$155,2,FALSE))</f>
        <v>0</v>
      </c>
      <c r="I26" s="10">
        <f>IF(ISNA(VLOOKUP($A26,'Part 2'!$S$8:$T$155,2,FALSE)),0,VLOOKUP($A26,'Part 2'!$S$8:$T$155,2,FALSE))</f>
        <v>126996.84</v>
      </c>
      <c r="J26" s="11">
        <f>IF(ISNA(VLOOKUP($A26,'Part 2'!$V$8:$W$155,2,FALSE)),0,VLOOKUP($A26,'Part 2'!$V$8:$W$155,2,FALSE))</f>
        <v>7034.96</v>
      </c>
      <c r="K26" s="10">
        <f>IF(ISNA(VLOOKUP($A26,'Part 2'!$Y$8:$Z$155,2,FALSE)),0,VLOOKUP($A26,'Part 2'!$Y$8:$Z$155,2,FALSE))</f>
        <v>0</v>
      </c>
      <c r="L26" s="11">
        <f>IF(ISNA(VLOOKUP($A26,'Part 2'!$AB$8:$AC$155,2,FALSE)),0,VLOOKUP($A26,'Part 2'!$AB$8:$AC$155,2,FALSE))</f>
        <v>0</v>
      </c>
      <c r="M26" s="10">
        <f>IF(ISNA(VLOOKUP($A26,'Part 2'!$AE$8:$AF$155,2,FALSE)),0,VLOOKUP($A26,'Part 2'!$AE$8:$AF$155,2,FALSE))</f>
        <v>19966</v>
      </c>
      <c r="N26" s="10">
        <f>IF(ISNA(VLOOKUP($A26,'Part 2'!$AH$8:$AI$155,2,FALSE)),0,VLOOKUP($A26,'Part 2'!$AH$8:$AI$155,2,FALSE))</f>
        <v>0</v>
      </c>
      <c r="O26" s="10">
        <f>IF(ISNA(VLOOKUP($A26,'Part 2'!$AK$8:$AL$155,2,FALSE)),0,VLOOKUP($A26,'Part 2'!$AK$8:$AL$155,2,FALSE))</f>
        <v>13765.12</v>
      </c>
      <c r="P26" s="11">
        <f>IF(ISNA(VLOOKUP($A26,'Part 2'!$AN$8:$AO$155,2,FALSE)),0,VLOOKUP($A26,'Part 2'!$AN$8:$AO$155,2,FALSE))</f>
        <v>0</v>
      </c>
      <c r="Q26" s="11">
        <f>IF(ISNA(VLOOKUP($A26,'Part 2'!$AQ$8:$AR$155,2,FALSE)),0,VLOOKUP($A26,'Part 2'!$AQ$8:$AR$155,2,FALSE))</f>
        <v>0</v>
      </c>
      <c r="R26" s="10">
        <f>IF(ISNA(VLOOKUP($A26,'Part 2'!$AT$8:$AU$155,2,FALSE)),0,VLOOKUP($A26,'Part 2'!$AT$8:$AU$155,2,FALSE))</f>
        <v>0</v>
      </c>
      <c r="S26" s="10">
        <f>IF(ISNA(VLOOKUP($A26,'Part 2'!$AW$8:$AX$155,2,FALSE)),0,VLOOKUP($A26,'Part 2'!$AW$8:$AX$155,2,FALSE))</f>
        <v>0</v>
      </c>
      <c r="T26" s="11">
        <v>0</v>
      </c>
    </row>
    <row r="27" spans="1:20" x14ac:dyDescent="0.25">
      <c r="A27" s="8">
        <v>1000</v>
      </c>
      <c r="B27" s="9" t="s">
        <v>25</v>
      </c>
      <c r="C27" s="10">
        <f>IF(ISNA(VLOOKUP($A27,'Part 2'!$A$8:$B$156,2,FALSE)),0,VLOOKUP($A27,'Part 2'!$A$8:$B$156,2,FALSE))</f>
        <v>1593313.27</v>
      </c>
      <c r="D27" s="11">
        <f>IF(ISNA(VLOOKUP($A27,'Part 2'!$D$8:$E$120,2,FALSE)),0,VLOOKUP($A27,'Part 2'!$D$8:$E$120,2,FALSE))</f>
        <v>0</v>
      </c>
      <c r="E27" s="10">
        <f>IF(ISNA(VLOOKUP($A27,'Part 2'!$G$8:$H$153,2,FALSE)),0,VLOOKUP($A27,'Part 2'!$G$8:$H$153,2,FALSE))</f>
        <v>680478.28</v>
      </c>
      <c r="F27" s="11">
        <f>IF(ISNA(VLOOKUP($A27,'Part 2'!$J$8:$K$137,2,FALSE)),0,VLOOKUP($A27,'Part 2'!$J$8:$K$137,2,FALSE))</f>
        <v>20536.84</v>
      </c>
      <c r="G27" s="10">
        <f>IF(ISNA(VLOOKUP($A27,'Part 2'!$M$8:$N$155,2,FALSE)),0,VLOOKUP($A27,'Part 2'!$M$8:$N$155,2,FALSE))</f>
        <v>0</v>
      </c>
      <c r="H27" s="11">
        <f>IF(ISNA(VLOOKUP($A27,'Part 2'!$P$8:$Q$155,2,FALSE)),0,VLOOKUP($A27,'Part 2'!$P$8:$Q$155,2,FALSE))</f>
        <v>0</v>
      </c>
      <c r="I27" s="10">
        <f>IF(ISNA(VLOOKUP($A27,'Part 2'!$S$8:$T$155,2,FALSE)),0,VLOOKUP($A27,'Part 2'!$S$8:$T$155,2,FALSE))</f>
        <v>334069.43</v>
      </c>
      <c r="J27" s="11">
        <f>IF(ISNA(VLOOKUP($A27,'Part 2'!$V$8:$W$155,2,FALSE)),0,VLOOKUP($A27,'Part 2'!$V$8:$W$155,2,FALSE))</f>
        <v>648.54</v>
      </c>
      <c r="K27" s="10">
        <f>IF(ISNA(VLOOKUP($A27,'Part 2'!$Y$8:$Z$155,2,FALSE)),0,VLOOKUP($A27,'Part 2'!$Y$8:$Z$155,2,FALSE))</f>
        <v>8580.77</v>
      </c>
      <c r="L27" s="11">
        <f>IF(ISNA(VLOOKUP($A27,'Part 2'!$AB$8:$AC$155,2,FALSE)),0,VLOOKUP($A27,'Part 2'!$AB$8:$AC$155,2,FALSE))</f>
        <v>0</v>
      </c>
      <c r="M27" s="10">
        <f>IF(ISNA(VLOOKUP($A27,'Part 2'!$AE$8:$AF$155,2,FALSE)),0,VLOOKUP($A27,'Part 2'!$AE$8:$AF$155,2,FALSE))</f>
        <v>129950.81</v>
      </c>
      <c r="N27" s="10">
        <f>IF(ISNA(VLOOKUP($A27,'Part 2'!$AH$8:$AI$155,2,FALSE)),0,VLOOKUP($A27,'Part 2'!$AH$8:$AI$155,2,FALSE))</f>
        <v>129950.81</v>
      </c>
      <c r="O27" s="10">
        <f>IF(ISNA(VLOOKUP($A27,'Part 2'!$AK$8:$AL$155,2,FALSE)),0,VLOOKUP($A27,'Part 2'!$AK$8:$AL$155,2,FALSE))</f>
        <v>0</v>
      </c>
      <c r="P27" s="11">
        <f>IF(ISNA(VLOOKUP($A27,'Part 2'!$AN$8:$AO$155,2,FALSE)),0,VLOOKUP($A27,'Part 2'!$AN$8:$AO$155,2,FALSE))</f>
        <v>0</v>
      </c>
      <c r="Q27" s="11">
        <f>IF(ISNA(VLOOKUP($A27,'Part 2'!$AQ$8:$AR$155,2,FALSE)),0,VLOOKUP($A27,'Part 2'!$AQ$8:$AR$155,2,FALSE))</f>
        <v>39190.78</v>
      </c>
      <c r="R27" s="10">
        <f>IF(ISNA(VLOOKUP($A27,'Part 2'!$AT$8:$AU$155,2,FALSE)),0,VLOOKUP($A27,'Part 2'!$AT$8:$AU$155,2,FALSE))</f>
        <v>0</v>
      </c>
      <c r="S27" s="10">
        <f>IF(ISNA(VLOOKUP($A27,'Part 2'!$AW$8:$AX$155,2,FALSE)),0,VLOOKUP($A27,'Part 2'!$AW$8:$AX$155,2,FALSE))</f>
        <v>0</v>
      </c>
      <c r="T27" s="11">
        <v>0</v>
      </c>
    </row>
    <row r="28" spans="1:20" x14ac:dyDescent="0.25">
      <c r="A28" s="8">
        <v>1100</v>
      </c>
      <c r="B28" s="9" t="s">
        <v>26</v>
      </c>
      <c r="C28" s="10">
        <f>IF(ISNA(VLOOKUP($A28,'Part 2'!$A$8:$B$156,2,FALSE)),0,VLOOKUP($A28,'Part 2'!$A$8:$B$156,2,FALSE))</f>
        <v>1022362.44</v>
      </c>
      <c r="D28" s="11">
        <f>IF(ISNA(VLOOKUP($A28,'Part 2'!$D$8:$E$120,2,FALSE)),0,VLOOKUP($A28,'Part 2'!$D$8:$E$120,2,FALSE))</f>
        <v>0</v>
      </c>
      <c r="E28" s="10">
        <f>IF(ISNA(VLOOKUP($A28,'Part 2'!$G$8:$H$153,2,FALSE)),0,VLOOKUP($A28,'Part 2'!$G$8:$H$153,2,FALSE))</f>
        <v>922424.98</v>
      </c>
      <c r="F28" s="11">
        <f>IF(ISNA(VLOOKUP($A28,'Part 2'!$J$8:$K$137,2,FALSE)),0,VLOOKUP($A28,'Part 2'!$J$8:$K$137,2,FALSE))</f>
        <v>23654.42</v>
      </c>
      <c r="G28" s="10">
        <f>IF(ISNA(VLOOKUP($A28,'Part 2'!$M$8:$N$155,2,FALSE)),0,VLOOKUP($A28,'Part 2'!$M$8:$N$155,2,FALSE))</f>
        <v>0</v>
      </c>
      <c r="H28" s="11">
        <f>IF(ISNA(VLOOKUP($A28,'Part 2'!$P$8:$Q$155,2,FALSE)),0,VLOOKUP($A28,'Part 2'!$P$8:$Q$155,2,FALSE))</f>
        <v>0</v>
      </c>
      <c r="I28" s="10">
        <f>IF(ISNA(VLOOKUP($A28,'Part 2'!$S$8:$T$155,2,FALSE)),0,VLOOKUP($A28,'Part 2'!$S$8:$T$155,2,FALSE))</f>
        <v>304146.77</v>
      </c>
      <c r="J28" s="11">
        <f>IF(ISNA(VLOOKUP($A28,'Part 2'!$V$8:$W$155,2,FALSE)),0,VLOOKUP($A28,'Part 2'!$V$8:$W$155,2,FALSE))</f>
        <v>3916.55</v>
      </c>
      <c r="K28" s="10">
        <f>IF(ISNA(VLOOKUP($A28,'Part 2'!$Y$8:$Z$155,2,FALSE)),0,VLOOKUP($A28,'Part 2'!$Y$8:$Z$155,2,FALSE))</f>
        <v>5691.39</v>
      </c>
      <c r="L28" s="11">
        <f>IF(ISNA(VLOOKUP($A28,'Part 2'!$AB$8:$AC$155,2,FALSE)),0,VLOOKUP($A28,'Part 2'!$AB$8:$AC$155,2,FALSE))</f>
        <v>2202.9899999999998</v>
      </c>
      <c r="M28" s="10">
        <f>IF(ISNA(VLOOKUP($A28,'Part 2'!$AE$8:$AF$155,2,FALSE)),0,VLOOKUP($A28,'Part 2'!$AE$8:$AF$155,2,FALSE))</f>
        <v>0</v>
      </c>
      <c r="N28" s="10">
        <f>IF(ISNA(VLOOKUP($A28,'Part 2'!$AH$8:$AI$155,2,FALSE)),0,VLOOKUP($A28,'Part 2'!$AH$8:$AI$155,2,FALSE))</f>
        <v>0</v>
      </c>
      <c r="O28" s="10">
        <f>IF(ISNA(VLOOKUP($A28,'Part 2'!$AK$8:$AL$155,2,FALSE)),0,VLOOKUP($A28,'Part 2'!$AK$8:$AL$155,2,FALSE))</f>
        <v>0</v>
      </c>
      <c r="P28" s="11">
        <f>IF(ISNA(VLOOKUP($A28,'Part 2'!$AN$8:$AO$155,2,FALSE)),0,VLOOKUP($A28,'Part 2'!$AN$8:$AO$155,2,FALSE))</f>
        <v>0</v>
      </c>
      <c r="Q28" s="11">
        <f>IF(ISNA(VLOOKUP($A28,'Part 2'!$AQ$8:$AR$155,2,FALSE)),0,VLOOKUP($A28,'Part 2'!$AQ$8:$AR$155,2,FALSE))</f>
        <v>0</v>
      </c>
      <c r="R28" s="10">
        <f>IF(ISNA(VLOOKUP($A28,'Part 2'!$AT$8:$AU$155,2,FALSE)),0,VLOOKUP($A28,'Part 2'!$AT$8:$AU$155,2,FALSE))</f>
        <v>0</v>
      </c>
      <c r="S28" s="10">
        <f>IF(ISNA(VLOOKUP($A28,'Part 2'!$AW$8:$AX$155,2,FALSE)),0,VLOOKUP($A28,'Part 2'!$AW$8:$AX$155,2,FALSE))</f>
        <v>0</v>
      </c>
      <c r="T28" s="11">
        <v>0</v>
      </c>
    </row>
    <row r="29" spans="1:20" x14ac:dyDescent="0.25">
      <c r="A29" s="8">
        <v>1211</v>
      </c>
      <c r="B29" s="9" t="s">
        <v>27</v>
      </c>
      <c r="C29" s="10">
        <f>IF(ISNA(VLOOKUP($A29,'Part 2'!$A$8:$B$156,2,FALSE)),0,VLOOKUP($A29,'Part 2'!$A$8:$B$156,2,FALSE))</f>
        <v>804017.56</v>
      </c>
      <c r="D29" s="11">
        <f>IF(ISNA(VLOOKUP($A29,'Part 2'!$D$8:$E$120,2,FALSE)),0,VLOOKUP($A29,'Part 2'!$D$8:$E$120,2,FALSE))</f>
        <v>0</v>
      </c>
      <c r="E29" s="10">
        <f>IF(ISNA(VLOOKUP($A29,'Part 2'!$G$8:$H$153,2,FALSE)),0,VLOOKUP($A29,'Part 2'!$G$8:$H$153,2,FALSE))</f>
        <v>190589.38</v>
      </c>
      <c r="F29" s="11">
        <f>IF(ISNA(VLOOKUP($A29,'Part 2'!$J$8:$K$137,2,FALSE)),0,VLOOKUP($A29,'Part 2'!$J$8:$K$137,2,FALSE))</f>
        <v>0</v>
      </c>
      <c r="G29" s="10">
        <f>IF(ISNA(VLOOKUP($A29,'Part 2'!$M$8:$N$155,2,FALSE)),0,VLOOKUP($A29,'Part 2'!$M$8:$N$155,2,FALSE))</f>
        <v>0</v>
      </c>
      <c r="H29" s="11">
        <f>IF(ISNA(VLOOKUP($A29,'Part 2'!$P$8:$Q$155,2,FALSE)),0,VLOOKUP($A29,'Part 2'!$P$8:$Q$155,2,FALSE))</f>
        <v>0</v>
      </c>
      <c r="I29" s="10">
        <f>IF(ISNA(VLOOKUP($A29,'Part 2'!$S$8:$T$155,2,FALSE)),0,VLOOKUP($A29,'Part 2'!$S$8:$T$155,2,FALSE))</f>
        <v>219876.34</v>
      </c>
      <c r="J29" s="11">
        <f>IF(ISNA(VLOOKUP($A29,'Part 2'!$V$8:$W$155,2,FALSE)),0,VLOOKUP($A29,'Part 2'!$V$8:$W$155,2,FALSE))</f>
        <v>17701</v>
      </c>
      <c r="K29" s="10">
        <f>IF(ISNA(VLOOKUP($A29,'Part 2'!$Y$8:$Z$155,2,FALSE)),0,VLOOKUP($A29,'Part 2'!$Y$8:$Z$155,2,FALSE))</f>
        <v>11868.85</v>
      </c>
      <c r="L29" s="11">
        <f>IF(ISNA(VLOOKUP($A29,'Part 2'!$AB$8:$AC$155,2,FALSE)),0,VLOOKUP($A29,'Part 2'!$AB$8:$AC$155,2,FALSE))</f>
        <v>0</v>
      </c>
      <c r="M29" s="10">
        <f>IF(ISNA(VLOOKUP($A29,'Part 2'!$AE$8:$AF$155,2,FALSE)),0,VLOOKUP($A29,'Part 2'!$AE$8:$AF$155,2,FALSE))</f>
        <v>0</v>
      </c>
      <c r="N29" s="10">
        <f>IF(ISNA(VLOOKUP($A29,'Part 2'!$AH$8:$AI$155,2,FALSE)),0,VLOOKUP($A29,'Part 2'!$AH$8:$AI$155,2,FALSE))</f>
        <v>0</v>
      </c>
      <c r="O29" s="10">
        <f>IF(ISNA(VLOOKUP($A29,'Part 2'!$AK$8:$AL$155,2,FALSE)),0,VLOOKUP($A29,'Part 2'!$AK$8:$AL$155,2,FALSE))</f>
        <v>0</v>
      </c>
      <c r="P29" s="11">
        <f>IF(ISNA(VLOOKUP($A29,'Part 2'!$AN$8:$AO$155,2,FALSE)),0,VLOOKUP($A29,'Part 2'!$AN$8:$AO$155,2,FALSE))</f>
        <v>0</v>
      </c>
      <c r="Q29" s="11">
        <f>IF(ISNA(VLOOKUP($A29,'Part 2'!$AQ$8:$AR$155,2,FALSE)),0,VLOOKUP($A29,'Part 2'!$AQ$8:$AR$155,2,FALSE))</f>
        <v>0</v>
      </c>
      <c r="R29" s="10">
        <f>IF(ISNA(VLOOKUP($A29,'Part 2'!$AT$8:$AU$155,2,FALSE)),0,VLOOKUP($A29,'Part 2'!$AT$8:$AU$155,2,FALSE))</f>
        <v>0</v>
      </c>
      <c r="S29" s="10">
        <f>IF(ISNA(VLOOKUP($A29,'Part 2'!$AW$8:$AX$155,2,FALSE)),0,VLOOKUP($A29,'Part 2'!$AW$8:$AX$155,2,FALSE))</f>
        <v>0</v>
      </c>
      <c r="T29" s="11">
        <v>0</v>
      </c>
    </row>
    <row r="30" spans="1:20" x14ac:dyDescent="0.25">
      <c r="A30" s="8">
        <v>1212</v>
      </c>
      <c r="B30" s="9" t="s">
        <v>28</v>
      </c>
      <c r="C30" s="10">
        <f>IF(ISNA(VLOOKUP($A30,'Part 2'!$A$8:$B$156,2,FALSE)),0,VLOOKUP($A30,'Part 2'!$A$8:$B$156,2,FALSE))</f>
        <v>1277460.22</v>
      </c>
      <c r="D30" s="11">
        <f>IF(ISNA(VLOOKUP($A30,'Part 2'!$D$8:$E$120,2,FALSE)),0,VLOOKUP($A30,'Part 2'!$D$8:$E$120,2,FALSE))</f>
        <v>0</v>
      </c>
      <c r="E30" s="10">
        <f>IF(ISNA(VLOOKUP($A30,'Part 2'!$G$8:$H$153,2,FALSE)),0,VLOOKUP($A30,'Part 2'!$G$8:$H$153,2,FALSE))</f>
        <v>794990.41</v>
      </c>
      <c r="F30" s="11">
        <f>IF(ISNA(VLOOKUP($A30,'Part 2'!$J$8:$K$137,2,FALSE)),0,VLOOKUP($A30,'Part 2'!$J$8:$K$137,2,FALSE))</f>
        <v>135145.73000000001</v>
      </c>
      <c r="G30" s="10">
        <f>IF(ISNA(VLOOKUP($A30,'Part 2'!$M$8:$N$155,2,FALSE)),0,VLOOKUP($A30,'Part 2'!$M$8:$N$155,2,FALSE))</f>
        <v>0</v>
      </c>
      <c r="H30" s="11">
        <f>IF(ISNA(VLOOKUP($A30,'Part 2'!$P$8:$Q$155,2,FALSE)),0,VLOOKUP($A30,'Part 2'!$P$8:$Q$155,2,FALSE))</f>
        <v>0</v>
      </c>
      <c r="I30" s="10">
        <f>IF(ISNA(VLOOKUP($A30,'Part 2'!$S$8:$T$155,2,FALSE)),0,VLOOKUP($A30,'Part 2'!$S$8:$T$155,2,FALSE))</f>
        <v>445463.62</v>
      </c>
      <c r="J30" s="11">
        <f>IF(ISNA(VLOOKUP($A30,'Part 2'!$V$8:$W$155,2,FALSE)),0,VLOOKUP($A30,'Part 2'!$V$8:$W$155,2,FALSE))</f>
        <v>378.1</v>
      </c>
      <c r="K30" s="10">
        <f>IF(ISNA(VLOOKUP($A30,'Part 2'!$Y$8:$Z$155,2,FALSE)),0,VLOOKUP($A30,'Part 2'!$Y$8:$Z$155,2,FALSE))</f>
        <v>29182.55</v>
      </c>
      <c r="L30" s="11">
        <f>IF(ISNA(VLOOKUP($A30,'Part 2'!$AB$8:$AC$155,2,FALSE)),0,VLOOKUP($A30,'Part 2'!$AB$8:$AC$155,2,FALSE))</f>
        <v>0</v>
      </c>
      <c r="M30" s="10">
        <f>IF(ISNA(VLOOKUP($A30,'Part 2'!$AE$8:$AF$155,2,FALSE)),0,VLOOKUP($A30,'Part 2'!$AE$8:$AF$155,2,FALSE))</f>
        <v>0</v>
      </c>
      <c r="N30" s="10">
        <f>IF(ISNA(VLOOKUP($A30,'Part 2'!$AH$8:$AI$155,2,FALSE)),0,VLOOKUP($A30,'Part 2'!$AH$8:$AI$155,2,FALSE))</f>
        <v>0</v>
      </c>
      <c r="O30" s="10">
        <f>IF(ISNA(VLOOKUP($A30,'Part 2'!$AK$8:$AL$155,2,FALSE)),0,VLOOKUP($A30,'Part 2'!$AK$8:$AL$155,2,FALSE))</f>
        <v>0</v>
      </c>
      <c r="P30" s="11">
        <f>IF(ISNA(VLOOKUP($A30,'Part 2'!$AN$8:$AO$155,2,FALSE)),0,VLOOKUP($A30,'Part 2'!$AN$8:$AO$155,2,FALSE))</f>
        <v>0</v>
      </c>
      <c r="Q30" s="11">
        <f>IF(ISNA(VLOOKUP($A30,'Part 2'!$AQ$8:$AR$155,2,FALSE)),0,VLOOKUP($A30,'Part 2'!$AQ$8:$AR$155,2,FALSE))</f>
        <v>18623.689999999999</v>
      </c>
      <c r="R30" s="10">
        <f>IF(ISNA(VLOOKUP($A30,'Part 2'!$AT$8:$AU$155,2,FALSE)),0,VLOOKUP($A30,'Part 2'!$AT$8:$AU$155,2,FALSE))</f>
        <v>0</v>
      </c>
      <c r="S30" s="10">
        <f>IF(ISNA(VLOOKUP($A30,'Part 2'!$AW$8:$AX$155,2,FALSE)),0,VLOOKUP($A30,'Part 2'!$AW$8:$AX$155,2,FALSE))</f>
        <v>7527.8</v>
      </c>
      <c r="T30" s="11">
        <v>0</v>
      </c>
    </row>
    <row r="31" spans="1:20" x14ac:dyDescent="0.25">
      <c r="A31" s="8">
        <v>1321</v>
      </c>
      <c r="B31" s="9" t="s">
        <v>29</v>
      </c>
      <c r="C31" s="10">
        <f>IF(ISNA(VLOOKUP($A31,'Part 2'!$A$8:$B$156,2,FALSE)),0,VLOOKUP($A31,'Part 2'!$A$8:$B$156,2,FALSE))</f>
        <v>2403593.9700000002</v>
      </c>
      <c r="D31" s="11">
        <f>IF(ISNA(VLOOKUP($A31,'Part 2'!$D$8:$E$120,2,FALSE)),0,VLOOKUP($A31,'Part 2'!$D$8:$E$120,2,FALSE))</f>
        <v>0</v>
      </c>
      <c r="E31" s="10">
        <f>IF(ISNA(VLOOKUP($A31,'Part 2'!$G$8:$H$153,2,FALSE)),0,VLOOKUP($A31,'Part 2'!$G$8:$H$153,2,FALSE))</f>
        <v>1742448.68</v>
      </c>
      <c r="F31" s="11">
        <f>IF(ISNA(VLOOKUP($A31,'Part 2'!$J$8:$K$137,2,FALSE)),0,VLOOKUP($A31,'Part 2'!$J$8:$K$137,2,FALSE))</f>
        <v>118923.73</v>
      </c>
      <c r="G31" s="10">
        <f>IF(ISNA(VLOOKUP($A31,'Part 2'!$M$8:$N$155,2,FALSE)),0,VLOOKUP($A31,'Part 2'!$M$8:$N$155,2,FALSE))</f>
        <v>0</v>
      </c>
      <c r="H31" s="11">
        <f>IF(ISNA(VLOOKUP($A31,'Part 2'!$P$8:$Q$155,2,FALSE)),0,VLOOKUP($A31,'Part 2'!$P$8:$Q$155,2,FALSE))</f>
        <v>0</v>
      </c>
      <c r="I31" s="10">
        <f>IF(ISNA(VLOOKUP($A31,'Part 2'!$S$8:$T$155,2,FALSE)),0,VLOOKUP($A31,'Part 2'!$S$8:$T$155,2,FALSE))</f>
        <v>711425.34</v>
      </c>
      <c r="J31" s="11">
        <f>IF(ISNA(VLOOKUP($A31,'Part 2'!$V$8:$W$155,2,FALSE)),0,VLOOKUP($A31,'Part 2'!$V$8:$W$155,2,FALSE))</f>
        <v>20756</v>
      </c>
      <c r="K31" s="10">
        <f>IF(ISNA(VLOOKUP($A31,'Part 2'!$Y$8:$Z$155,2,FALSE)),0,VLOOKUP($A31,'Part 2'!$Y$8:$Z$155,2,FALSE))</f>
        <v>55581.3</v>
      </c>
      <c r="L31" s="11">
        <f>IF(ISNA(VLOOKUP($A31,'Part 2'!$AB$8:$AC$155,2,FALSE)),0,VLOOKUP($A31,'Part 2'!$AB$8:$AC$155,2,FALSE))</f>
        <v>0</v>
      </c>
      <c r="M31" s="10">
        <f>IF(ISNA(VLOOKUP($A31,'Part 2'!$AE$8:$AF$155,2,FALSE)),0,VLOOKUP($A31,'Part 2'!$AE$8:$AF$155,2,FALSE))</f>
        <v>0</v>
      </c>
      <c r="N31" s="10">
        <f>IF(ISNA(VLOOKUP($A31,'Part 2'!$AH$8:$AI$155,2,FALSE)),0,VLOOKUP($A31,'Part 2'!$AH$8:$AI$155,2,FALSE))</f>
        <v>0</v>
      </c>
      <c r="O31" s="10">
        <f>IF(ISNA(VLOOKUP($A31,'Part 2'!$AK$8:$AL$155,2,FALSE)),0,VLOOKUP($A31,'Part 2'!$AK$8:$AL$155,2,FALSE))</f>
        <v>0</v>
      </c>
      <c r="P31" s="11">
        <f>IF(ISNA(VLOOKUP($A31,'Part 2'!$AN$8:$AO$155,2,FALSE)),0,VLOOKUP($A31,'Part 2'!$AN$8:$AO$155,2,FALSE))</f>
        <v>0</v>
      </c>
      <c r="Q31" s="11">
        <f>IF(ISNA(VLOOKUP($A31,'Part 2'!$AQ$8:$AR$155,2,FALSE)),0,VLOOKUP($A31,'Part 2'!$AQ$8:$AR$155,2,FALSE))</f>
        <v>0</v>
      </c>
      <c r="R31" s="10">
        <f>IF(ISNA(VLOOKUP($A31,'Part 2'!$AT$8:$AU$155,2,FALSE)),0,VLOOKUP($A31,'Part 2'!$AT$8:$AU$155,2,FALSE))</f>
        <v>0</v>
      </c>
      <c r="S31" s="10">
        <f>IF(ISNA(VLOOKUP($A31,'Part 2'!$AW$8:$AX$155,2,FALSE)),0,VLOOKUP($A31,'Part 2'!$AW$8:$AX$155,2,FALSE))</f>
        <v>0</v>
      </c>
      <c r="T31" s="11">
        <v>0</v>
      </c>
    </row>
    <row r="32" spans="1:20" x14ac:dyDescent="0.25">
      <c r="A32" s="8">
        <v>1400</v>
      </c>
      <c r="B32" s="9" t="s">
        <v>30</v>
      </c>
      <c r="C32" s="10">
        <f>IF(ISNA(VLOOKUP($A32,'Part 2'!$A$8:$B$156,2,FALSE)),0,VLOOKUP($A32,'Part 2'!$A$8:$B$156,2,FALSE))</f>
        <v>1294592.44</v>
      </c>
      <c r="D32" s="11">
        <f>IF(ISNA(VLOOKUP($A32,'Part 2'!$D$8:$E$120,2,FALSE)),0,VLOOKUP($A32,'Part 2'!$D$8:$E$120,2,FALSE))</f>
        <v>0</v>
      </c>
      <c r="E32" s="10">
        <f>IF(ISNA(VLOOKUP($A32,'Part 2'!$G$8:$H$153,2,FALSE)),0,VLOOKUP($A32,'Part 2'!$G$8:$H$153,2,FALSE))</f>
        <v>1262220.51</v>
      </c>
      <c r="F32" s="11">
        <f>IF(ISNA(VLOOKUP($A32,'Part 2'!$J$8:$K$137,2,FALSE)),0,VLOOKUP($A32,'Part 2'!$J$8:$K$137,2,FALSE))</f>
        <v>122340.83</v>
      </c>
      <c r="G32" s="10">
        <f>IF(ISNA(VLOOKUP($A32,'Part 2'!$M$8:$N$155,2,FALSE)),0,VLOOKUP($A32,'Part 2'!$M$8:$N$155,2,FALSE))</f>
        <v>0</v>
      </c>
      <c r="H32" s="11">
        <f>IF(ISNA(VLOOKUP($A32,'Part 2'!$P$8:$Q$155,2,FALSE)),0,VLOOKUP($A32,'Part 2'!$P$8:$Q$155,2,FALSE))</f>
        <v>0</v>
      </c>
      <c r="I32" s="10">
        <f>IF(ISNA(VLOOKUP($A32,'Part 2'!$S$8:$T$155,2,FALSE)),0,VLOOKUP($A32,'Part 2'!$S$8:$T$155,2,FALSE))</f>
        <v>508030.64</v>
      </c>
      <c r="J32" s="11">
        <f>IF(ISNA(VLOOKUP($A32,'Part 2'!$V$8:$W$155,2,FALSE)),0,VLOOKUP($A32,'Part 2'!$V$8:$W$155,2,FALSE))</f>
        <v>44438.37</v>
      </c>
      <c r="K32" s="10">
        <f>IF(ISNA(VLOOKUP($A32,'Part 2'!$Y$8:$Z$155,2,FALSE)),0,VLOOKUP($A32,'Part 2'!$Y$8:$Z$155,2,FALSE))</f>
        <v>60501.29</v>
      </c>
      <c r="L32" s="11">
        <f>IF(ISNA(VLOOKUP($A32,'Part 2'!$AB$8:$AC$155,2,FALSE)),0,VLOOKUP($A32,'Part 2'!$AB$8:$AC$155,2,FALSE))</f>
        <v>16535.91</v>
      </c>
      <c r="M32" s="10">
        <f>IF(ISNA(VLOOKUP($A32,'Part 2'!$AE$8:$AF$155,2,FALSE)),0,VLOOKUP($A32,'Part 2'!$AE$8:$AF$155,2,FALSE))</f>
        <v>452885.62</v>
      </c>
      <c r="N32" s="10">
        <f>IF(ISNA(VLOOKUP($A32,'Part 2'!$AH$8:$AI$155,2,FALSE)),0,VLOOKUP($A32,'Part 2'!$AH$8:$AI$155,2,FALSE))</f>
        <v>0</v>
      </c>
      <c r="O32" s="10">
        <f>IF(ISNA(VLOOKUP($A32,'Part 2'!$AK$8:$AL$155,2,FALSE)),0,VLOOKUP($A32,'Part 2'!$AK$8:$AL$155,2,FALSE))</f>
        <v>0</v>
      </c>
      <c r="P32" s="11">
        <f>IF(ISNA(VLOOKUP($A32,'Part 2'!$AN$8:$AO$155,2,FALSE)),0,VLOOKUP($A32,'Part 2'!$AN$8:$AO$155,2,FALSE))</f>
        <v>0</v>
      </c>
      <c r="Q32" s="11">
        <f>IF(ISNA(VLOOKUP($A32,'Part 2'!$AQ$8:$AR$155,2,FALSE)),0,VLOOKUP($A32,'Part 2'!$AQ$8:$AR$155,2,FALSE))</f>
        <v>0</v>
      </c>
      <c r="R32" s="10">
        <f>IF(ISNA(VLOOKUP($A32,'Part 2'!$AT$8:$AU$155,2,FALSE)),0,VLOOKUP($A32,'Part 2'!$AT$8:$AU$155,2,FALSE))</f>
        <v>0</v>
      </c>
      <c r="S32" s="10">
        <f>IF(ISNA(VLOOKUP($A32,'Part 2'!$AW$8:$AX$155,2,FALSE)),0,VLOOKUP($A32,'Part 2'!$AW$8:$AX$155,2,FALSE))</f>
        <v>0</v>
      </c>
      <c r="T32" s="11">
        <v>0</v>
      </c>
    </row>
    <row r="33" spans="1:20" x14ac:dyDescent="0.25">
      <c r="A33" s="8">
        <v>1402</v>
      </c>
      <c r="B33" s="9" t="s">
        <v>31</v>
      </c>
      <c r="C33" s="10">
        <f>IF(ISNA(VLOOKUP($A33,'Part 2'!$A$8:$B$156,2,FALSE)),0,VLOOKUP($A33,'Part 2'!$A$8:$B$156,2,FALSE))</f>
        <v>0</v>
      </c>
      <c r="D33" s="11">
        <f>IF(ISNA(VLOOKUP($A33,'Part 2'!$D$8:$E$120,2,FALSE)),0,VLOOKUP($A33,'Part 2'!$D$8:$E$120,2,FALSE))</f>
        <v>0</v>
      </c>
      <c r="E33" s="10">
        <f>IF(ISNA(VLOOKUP($A33,'Part 2'!$G$8:$H$153,2,FALSE)),0,VLOOKUP($A33,'Part 2'!$G$8:$H$153,2,FALSE))</f>
        <v>0</v>
      </c>
      <c r="F33" s="11">
        <f>IF(ISNA(VLOOKUP($A33,'Part 2'!$J$8:$K$137,2,FALSE)),0,VLOOKUP($A33,'Part 2'!$J$8:$K$137,2,FALSE))</f>
        <v>0</v>
      </c>
      <c r="G33" s="10">
        <f>IF(ISNA(VLOOKUP($A33,'Part 2'!$M$8:$N$155,2,FALSE)),0,VLOOKUP($A33,'Part 2'!$M$8:$N$155,2,FALSE))</f>
        <v>0</v>
      </c>
      <c r="H33" s="11">
        <f>IF(ISNA(VLOOKUP($A33,'Part 2'!$P$8:$Q$155,2,FALSE)),0,VLOOKUP($A33,'Part 2'!$P$8:$Q$155,2,FALSE))</f>
        <v>0</v>
      </c>
      <c r="I33" s="10">
        <f>IF(ISNA(VLOOKUP($A33,'Part 2'!$S$8:$T$155,2,FALSE)),0,VLOOKUP($A33,'Part 2'!$S$8:$T$155,2,FALSE))</f>
        <v>40507.53</v>
      </c>
      <c r="J33" s="11">
        <f>IF(ISNA(VLOOKUP($A33,'Part 2'!$V$8:$W$155,2,FALSE)),0,VLOOKUP($A33,'Part 2'!$V$8:$W$155,2,FALSE))</f>
        <v>0</v>
      </c>
      <c r="K33" s="10">
        <f>IF(ISNA(VLOOKUP($A33,'Part 2'!$Y$8:$Z$155,2,FALSE)),0,VLOOKUP($A33,'Part 2'!$Y$8:$Z$155,2,FALSE))</f>
        <v>0</v>
      </c>
      <c r="L33" s="11">
        <f>IF(ISNA(VLOOKUP($A33,'Part 2'!$AB$8:$AC$155,2,FALSE)),0,VLOOKUP($A33,'Part 2'!$AB$8:$AC$155,2,FALSE))</f>
        <v>0</v>
      </c>
      <c r="M33" s="10">
        <f>IF(ISNA(VLOOKUP($A33,'Part 2'!$AE$8:$AF$155,2,FALSE)),0,VLOOKUP($A33,'Part 2'!$AE$8:$AF$155,2,FALSE))</f>
        <v>0</v>
      </c>
      <c r="N33" s="10">
        <f>IF(ISNA(VLOOKUP($A33,'Part 2'!$AH$8:$AI$155,2,FALSE)),0,VLOOKUP($A33,'Part 2'!$AH$8:$AI$155,2,FALSE))</f>
        <v>0</v>
      </c>
      <c r="O33" s="10">
        <f>IF(ISNA(VLOOKUP($A33,'Part 2'!$AK$8:$AL$155,2,FALSE)),0,VLOOKUP($A33,'Part 2'!$AK$8:$AL$155,2,FALSE))</f>
        <v>0</v>
      </c>
      <c r="P33" s="11">
        <f>IF(ISNA(VLOOKUP($A33,'Part 2'!$AN$8:$AO$155,2,FALSE)),0,VLOOKUP($A33,'Part 2'!$AN$8:$AO$155,2,FALSE))</f>
        <v>0</v>
      </c>
      <c r="Q33" s="11">
        <f>IF(ISNA(VLOOKUP($A33,'Part 2'!$AQ$8:$AR$155,2,FALSE)),0,VLOOKUP($A33,'Part 2'!$AQ$8:$AR$155,2,FALSE))</f>
        <v>102849.11</v>
      </c>
      <c r="R33" s="10">
        <f>IF(ISNA(VLOOKUP($A33,'Part 2'!$AT$8:$AU$155,2,FALSE)),0,VLOOKUP($A33,'Part 2'!$AT$8:$AU$155,2,FALSE))</f>
        <v>0</v>
      </c>
      <c r="S33" s="10">
        <f>IF(ISNA(VLOOKUP($A33,'Part 2'!$AW$8:$AX$155,2,FALSE)),0,VLOOKUP($A33,'Part 2'!$AW$8:$AX$155,2,FALSE))</f>
        <v>0</v>
      </c>
      <c r="T33" s="11">
        <v>0</v>
      </c>
    </row>
    <row r="34" spans="1:20" x14ac:dyDescent="0.25">
      <c r="A34" s="8">
        <v>1420</v>
      </c>
      <c r="B34" s="9" t="s">
        <v>32</v>
      </c>
      <c r="C34" s="10">
        <f>IF(ISNA(VLOOKUP($A34,'Part 2'!$A$8:$B$156,2,FALSE)),0,VLOOKUP($A34,'Part 2'!$A$8:$B$156,2,FALSE))</f>
        <v>1534647.95</v>
      </c>
      <c r="D34" s="11">
        <f>IF(ISNA(VLOOKUP($A34,'Part 2'!$D$8:$E$120,2,FALSE)),0,VLOOKUP($A34,'Part 2'!$D$8:$E$120,2,FALSE))</f>
        <v>0</v>
      </c>
      <c r="E34" s="10">
        <f>IF(ISNA(VLOOKUP($A34,'Part 2'!$G$8:$H$153,2,FALSE)),0,VLOOKUP($A34,'Part 2'!$G$8:$H$153,2,FALSE))</f>
        <v>3520901.49</v>
      </c>
      <c r="F34" s="11">
        <f>IF(ISNA(VLOOKUP($A34,'Part 2'!$J$8:$K$137,2,FALSE)),0,VLOOKUP($A34,'Part 2'!$J$8:$K$137,2,FALSE))</f>
        <v>308155.98</v>
      </c>
      <c r="G34" s="10">
        <f>IF(ISNA(VLOOKUP($A34,'Part 2'!$M$8:$N$155,2,FALSE)),0,VLOOKUP($A34,'Part 2'!$M$8:$N$155,2,FALSE))</f>
        <v>0</v>
      </c>
      <c r="H34" s="11">
        <f>IF(ISNA(VLOOKUP($A34,'Part 2'!$P$8:$Q$155,2,FALSE)),0,VLOOKUP($A34,'Part 2'!$P$8:$Q$155,2,FALSE))</f>
        <v>0</v>
      </c>
      <c r="I34" s="10">
        <f>IF(ISNA(VLOOKUP($A34,'Part 2'!$S$8:$T$155,2,FALSE)),0,VLOOKUP($A34,'Part 2'!$S$8:$T$155,2,FALSE))</f>
        <v>773876.84</v>
      </c>
      <c r="J34" s="11">
        <f>IF(ISNA(VLOOKUP($A34,'Part 2'!$V$8:$W$155,2,FALSE)),0,VLOOKUP($A34,'Part 2'!$V$8:$W$155,2,FALSE))</f>
        <v>165402.59</v>
      </c>
      <c r="K34" s="10">
        <f>IF(ISNA(VLOOKUP($A34,'Part 2'!$Y$8:$Z$155,2,FALSE)),0,VLOOKUP($A34,'Part 2'!$Y$8:$Z$155,2,FALSE))</f>
        <v>38229.14</v>
      </c>
      <c r="L34" s="11">
        <f>IF(ISNA(VLOOKUP($A34,'Part 2'!$AB$8:$AC$155,2,FALSE)),0,VLOOKUP($A34,'Part 2'!$AB$8:$AC$155,2,FALSE))</f>
        <v>21689.14</v>
      </c>
      <c r="M34" s="10">
        <f>IF(ISNA(VLOOKUP($A34,'Part 2'!$AE$8:$AF$155,2,FALSE)),0,VLOOKUP($A34,'Part 2'!$AE$8:$AF$155,2,FALSE))</f>
        <v>11704.7</v>
      </c>
      <c r="N34" s="10">
        <f>IF(ISNA(VLOOKUP($A34,'Part 2'!$AH$8:$AI$155,2,FALSE)),0,VLOOKUP($A34,'Part 2'!$AH$8:$AI$155,2,FALSE))</f>
        <v>5544</v>
      </c>
      <c r="O34" s="10">
        <f>IF(ISNA(VLOOKUP($A34,'Part 2'!$AK$8:$AL$155,2,FALSE)),0,VLOOKUP($A34,'Part 2'!$AK$8:$AL$155,2,FALSE))</f>
        <v>0</v>
      </c>
      <c r="P34" s="11">
        <f>IF(ISNA(VLOOKUP($A34,'Part 2'!$AN$8:$AO$155,2,FALSE)),0,VLOOKUP($A34,'Part 2'!$AN$8:$AO$155,2,FALSE))</f>
        <v>0</v>
      </c>
      <c r="Q34" s="11">
        <f>IF(ISNA(VLOOKUP($A34,'Part 2'!$AQ$8:$AR$155,2,FALSE)),0,VLOOKUP($A34,'Part 2'!$AQ$8:$AR$155,2,FALSE))</f>
        <v>0</v>
      </c>
      <c r="R34" s="10">
        <f>IF(ISNA(VLOOKUP($A34,'Part 2'!$AT$8:$AU$155,2,FALSE)),0,VLOOKUP($A34,'Part 2'!$AT$8:$AU$155,2,FALSE))</f>
        <v>0</v>
      </c>
      <c r="S34" s="10">
        <f>IF(ISNA(VLOOKUP($A34,'Part 2'!$AW$8:$AX$155,2,FALSE)),0,VLOOKUP($A34,'Part 2'!$AW$8:$AX$155,2,FALSE))</f>
        <v>0</v>
      </c>
      <c r="T34" s="11">
        <v>0</v>
      </c>
    </row>
    <row r="35" spans="1:20" x14ac:dyDescent="0.25">
      <c r="A35" s="8">
        <v>1425</v>
      </c>
      <c r="B35" s="9" t="s">
        <v>236</v>
      </c>
      <c r="C35" s="10">
        <f>IF(ISNA(VLOOKUP($A35,'Part 2'!$A$8:$B$156,2,FALSE)),0,VLOOKUP($A35,'Part 2'!$A$8:$B$156,2,FALSE))</f>
        <v>0</v>
      </c>
      <c r="D35" s="11">
        <f>IF(ISNA(VLOOKUP($A35,'Part 2'!$D$8:$E$120,2,FALSE)),0,VLOOKUP($A35,'Part 2'!$D$8:$E$120,2,FALSE))</f>
        <v>0</v>
      </c>
      <c r="E35" s="10">
        <f>IF(ISNA(VLOOKUP($A35,'Part 2'!$G$8:$H$153,2,FALSE)),0,VLOOKUP($A35,'Part 2'!$G$8:$H$153,2,FALSE))</f>
        <v>300301</v>
      </c>
      <c r="F35" s="11">
        <f>IF(ISNA(VLOOKUP($A35,'Part 2'!$J$8:$K$137,2,FALSE)),0,VLOOKUP($A35,'Part 2'!$J$8:$K$137,2,FALSE))</f>
        <v>0</v>
      </c>
      <c r="G35" s="10">
        <f>IF(ISNA(VLOOKUP($A35,'Part 2'!$M$8:$N$155,2,FALSE)),0,VLOOKUP($A35,'Part 2'!$M$8:$N$155,2,FALSE))</f>
        <v>0</v>
      </c>
      <c r="H35" s="11">
        <f>IF(ISNA(VLOOKUP($A35,'Part 2'!$P$8:$Q$155,2,FALSE)),0,VLOOKUP($A35,'Part 2'!$P$8:$Q$155,2,FALSE))</f>
        <v>0</v>
      </c>
      <c r="I35" s="10">
        <f>IF(ISNA(VLOOKUP($A35,'Part 2'!$S$8:$T$155,2,FALSE)),0,VLOOKUP($A35,'Part 2'!$S$8:$T$155,2,FALSE))</f>
        <v>40720</v>
      </c>
      <c r="J35" s="11">
        <f>IF(ISNA(VLOOKUP($A35,'Part 2'!$V$8:$W$155,2,FALSE)),0,VLOOKUP($A35,'Part 2'!$V$8:$W$155,2,FALSE))</f>
        <v>0</v>
      </c>
      <c r="K35" s="10">
        <f>IF(ISNA(VLOOKUP($A35,'Part 2'!$Y$8:$Z$155,2,FALSE)),0,VLOOKUP($A35,'Part 2'!$Y$8:$Z$155,2,FALSE))</f>
        <v>2903</v>
      </c>
      <c r="L35" s="11">
        <f>IF(ISNA(VLOOKUP($A35,'Part 2'!$AB$8:$AC$155,2,FALSE)),0,VLOOKUP($A35,'Part 2'!$AB$8:$AC$155,2,FALSE))</f>
        <v>0</v>
      </c>
      <c r="M35" s="10">
        <f>IF(ISNA(VLOOKUP($A35,'Part 2'!$AE$8:$AF$155,2,FALSE)),0,VLOOKUP($A35,'Part 2'!$AE$8:$AF$155,2,FALSE))</f>
        <v>0</v>
      </c>
      <c r="N35" s="10">
        <f>IF(ISNA(VLOOKUP($A35,'Part 2'!$AH$8:$AI$155,2,FALSE)),0,VLOOKUP($A35,'Part 2'!$AH$8:$AI$155,2,FALSE))</f>
        <v>0</v>
      </c>
      <c r="O35" s="10">
        <f>IF(ISNA(VLOOKUP($A35,'Part 2'!$AK$8:$AL$155,2,FALSE)),0,VLOOKUP($A35,'Part 2'!$AK$8:$AL$155,2,FALSE))</f>
        <v>0</v>
      </c>
      <c r="P35" s="11">
        <f>IF(ISNA(VLOOKUP($A35,'Part 2'!$AN$8:$AO$155,2,FALSE)),0,VLOOKUP($A35,'Part 2'!$AN$8:$AO$155,2,FALSE))</f>
        <v>0</v>
      </c>
      <c r="Q35" s="11">
        <f>IF(ISNA(VLOOKUP($A35,'Part 2'!$AQ$8:$AR$155,2,FALSE)),0,VLOOKUP($A35,'Part 2'!$AQ$8:$AR$155,2,FALSE))</f>
        <v>32234.3</v>
      </c>
      <c r="R35" s="10">
        <f>IF(ISNA(VLOOKUP($A35,'Part 2'!$AT$8:$AU$155,2,FALSE)),0,VLOOKUP($A35,'Part 2'!$AT$8:$AU$155,2,FALSE))</f>
        <v>0</v>
      </c>
      <c r="S35" s="10">
        <f>IF(ISNA(VLOOKUP($A35,'Part 2'!$AW$8:$AX$155,2,FALSE)),0,VLOOKUP($A35,'Part 2'!$AW$8:$AX$155,2,FALSE))</f>
        <v>0</v>
      </c>
      <c r="T35" s="11">
        <v>0</v>
      </c>
    </row>
    <row r="36" spans="1:20" x14ac:dyDescent="0.25">
      <c r="A36" s="8">
        <v>1500</v>
      </c>
      <c r="B36" s="9" t="s">
        <v>33</v>
      </c>
      <c r="C36" s="10">
        <f>IF(ISNA(VLOOKUP($A36,'Part 2'!$A$8:$B$156,2,FALSE)),0,VLOOKUP($A36,'Part 2'!$A$8:$B$156,2,FALSE))</f>
        <v>1249899.2</v>
      </c>
      <c r="D36" s="11">
        <f>IF(ISNA(VLOOKUP($A36,'Part 2'!$D$8:$E$120,2,FALSE)),0,VLOOKUP($A36,'Part 2'!$D$8:$E$120,2,FALSE))</f>
        <v>0</v>
      </c>
      <c r="E36" s="10">
        <f>IF(ISNA(VLOOKUP($A36,'Part 2'!$G$8:$H$153,2,FALSE)),0,VLOOKUP($A36,'Part 2'!$G$8:$H$153,2,FALSE))</f>
        <v>1579948.27</v>
      </c>
      <c r="F36" s="11">
        <f>IF(ISNA(VLOOKUP($A36,'Part 2'!$J$8:$K$137,2,FALSE)),0,VLOOKUP($A36,'Part 2'!$J$8:$K$137,2,FALSE))</f>
        <v>186558.82</v>
      </c>
      <c r="G36" s="10">
        <f>IF(ISNA(VLOOKUP($A36,'Part 2'!$M$8:$N$155,2,FALSE)),0,VLOOKUP($A36,'Part 2'!$M$8:$N$155,2,FALSE))</f>
        <v>25531.97</v>
      </c>
      <c r="H36" s="11">
        <f>IF(ISNA(VLOOKUP($A36,'Part 2'!$P$8:$Q$155,2,FALSE)),0,VLOOKUP($A36,'Part 2'!$P$8:$Q$155,2,FALSE))</f>
        <v>5880</v>
      </c>
      <c r="I36" s="10">
        <f>IF(ISNA(VLOOKUP($A36,'Part 2'!$S$8:$T$155,2,FALSE)),0,VLOOKUP($A36,'Part 2'!$S$8:$T$155,2,FALSE))</f>
        <v>517126.42</v>
      </c>
      <c r="J36" s="11">
        <f>IF(ISNA(VLOOKUP($A36,'Part 2'!$V$8:$W$155,2,FALSE)),0,VLOOKUP($A36,'Part 2'!$V$8:$W$155,2,FALSE))</f>
        <v>14965.19</v>
      </c>
      <c r="K36" s="10">
        <f>IF(ISNA(VLOOKUP($A36,'Part 2'!$Y$8:$Z$155,2,FALSE)),0,VLOOKUP($A36,'Part 2'!$Y$8:$Z$155,2,FALSE))</f>
        <v>19897.87</v>
      </c>
      <c r="L36" s="11">
        <f>IF(ISNA(VLOOKUP($A36,'Part 2'!$AB$8:$AC$155,2,FALSE)),0,VLOOKUP($A36,'Part 2'!$AB$8:$AC$155,2,FALSE))</f>
        <v>0</v>
      </c>
      <c r="M36" s="10">
        <f>IF(ISNA(VLOOKUP($A36,'Part 2'!$AE$8:$AF$155,2,FALSE)),0,VLOOKUP($A36,'Part 2'!$AE$8:$AF$155,2,FALSE))</f>
        <v>0</v>
      </c>
      <c r="N36" s="10">
        <f>IF(ISNA(VLOOKUP($A36,'Part 2'!$AH$8:$AI$155,2,FALSE)),0,VLOOKUP($A36,'Part 2'!$AH$8:$AI$155,2,FALSE))</f>
        <v>0</v>
      </c>
      <c r="O36" s="10">
        <f>IF(ISNA(VLOOKUP($A36,'Part 2'!$AK$8:$AL$155,2,FALSE)),0,VLOOKUP($A36,'Part 2'!$AK$8:$AL$155,2,FALSE))</f>
        <v>0</v>
      </c>
      <c r="P36" s="11">
        <f>IF(ISNA(VLOOKUP($A36,'Part 2'!$AN$8:$AO$155,2,FALSE)),0,VLOOKUP($A36,'Part 2'!$AN$8:$AO$155,2,FALSE))</f>
        <v>0</v>
      </c>
      <c r="Q36" s="11">
        <f>IF(ISNA(VLOOKUP($A36,'Part 2'!$AQ$8:$AR$155,2,FALSE)),0,VLOOKUP($A36,'Part 2'!$AQ$8:$AR$155,2,FALSE))</f>
        <v>0</v>
      </c>
      <c r="R36" s="10">
        <f>IF(ISNA(VLOOKUP($A36,'Part 2'!$AT$8:$AU$155,2,FALSE)),0,VLOOKUP($A36,'Part 2'!$AT$8:$AU$155,2,FALSE))</f>
        <v>0</v>
      </c>
      <c r="S36" s="10">
        <f>IF(ISNA(VLOOKUP($A36,'Part 2'!$AW$8:$AX$155,2,FALSE)),0,VLOOKUP($A36,'Part 2'!$AW$8:$AX$155,2,FALSE))</f>
        <v>0</v>
      </c>
      <c r="T36" s="11">
        <v>0</v>
      </c>
    </row>
    <row r="37" spans="1:20" x14ac:dyDescent="0.25">
      <c r="A37" s="8">
        <v>1520</v>
      </c>
      <c r="B37" s="9" t="s">
        <v>34</v>
      </c>
      <c r="C37" s="10">
        <f>IF(ISNA(VLOOKUP($A37,'Part 2'!$A$8:$B$156,2,FALSE)),0,VLOOKUP($A37,'Part 2'!$A$8:$B$156,2,FALSE))</f>
        <v>908078.18</v>
      </c>
      <c r="D37" s="11">
        <f>IF(ISNA(VLOOKUP($A37,'Part 2'!$D$8:$E$120,2,FALSE)),0,VLOOKUP($A37,'Part 2'!$D$8:$E$120,2,FALSE))</f>
        <v>0</v>
      </c>
      <c r="E37" s="10">
        <f>IF(ISNA(VLOOKUP($A37,'Part 2'!$G$8:$H$153,2,FALSE)),0,VLOOKUP($A37,'Part 2'!$G$8:$H$153,2,FALSE))</f>
        <v>708528.37</v>
      </c>
      <c r="F37" s="11">
        <f>IF(ISNA(VLOOKUP($A37,'Part 2'!$J$8:$K$137,2,FALSE)),0,VLOOKUP($A37,'Part 2'!$J$8:$K$137,2,FALSE))</f>
        <v>54766.23</v>
      </c>
      <c r="G37" s="10">
        <f>IF(ISNA(VLOOKUP($A37,'Part 2'!$M$8:$N$155,2,FALSE)),0,VLOOKUP($A37,'Part 2'!$M$8:$N$155,2,FALSE))</f>
        <v>0</v>
      </c>
      <c r="H37" s="11">
        <f>IF(ISNA(VLOOKUP($A37,'Part 2'!$P$8:$Q$155,2,FALSE)),0,VLOOKUP($A37,'Part 2'!$P$8:$Q$155,2,FALSE))</f>
        <v>0</v>
      </c>
      <c r="I37" s="10">
        <f>IF(ISNA(VLOOKUP($A37,'Part 2'!$S$8:$T$155,2,FALSE)),0,VLOOKUP($A37,'Part 2'!$S$8:$T$155,2,FALSE))</f>
        <v>488034.61</v>
      </c>
      <c r="J37" s="11">
        <f>IF(ISNA(VLOOKUP($A37,'Part 2'!$V$8:$W$155,2,FALSE)),0,VLOOKUP($A37,'Part 2'!$V$8:$W$155,2,FALSE))</f>
        <v>24450</v>
      </c>
      <c r="K37" s="10">
        <f>IF(ISNA(VLOOKUP($A37,'Part 2'!$Y$8:$Z$155,2,FALSE)),0,VLOOKUP($A37,'Part 2'!$Y$8:$Z$155,2,FALSE))</f>
        <v>14797.84</v>
      </c>
      <c r="L37" s="11">
        <f>IF(ISNA(VLOOKUP($A37,'Part 2'!$AB$8:$AC$155,2,FALSE)),0,VLOOKUP($A37,'Part 2'!$AB$8:$AC$155,2,FALSE))</f>
        <v>0</v>
      </c>
      <c r="M37" s="10">
        <f>IF(ISNA(VLOOKUP($A37,'Part 2'!$AE$8:$AF$155,2,FALSE)),0,VLOOKUP($A37,'Part 2'!$AE$8:$AF$155,2,FALSE))</f>
        <v>0</v>
      </c>
      <c r="N37" s="10">
        <f>IF(ISNA(VLOOKUP($A37,'Part 2'!$AH$8:$AI$155,2,FALSE)),0,VLOOKUP($A37,'Part 2'!$AH$8:$AI$155,2,FALSE))</f>
        <v>0</v>
      </c>
      <c r="O37" s="10">
        <f>IF(ISNA(VLOOKUP($A37,'Part 2'!$AK$8:$AL$155,2,FALSE)),0,VLOOKUP($A37,'Part 2'!$AK$8:$AL$155,2,FALSE))</f>
        <v>0</v>
      </c>
      <c r="P37" s="11">
        <f>IF(ISNA(VLOOKUP($A37,'Part 2'!$AN$8:$AO$155,2,FALSE)),0,VLOOKUP($A37,'Part 2'!$AN$8:$AO$155,2,FALSE))</f>
        <v>0</v>
      </c>
      <c r="Q37" s="11">
        <f>IF(ISNA(VLOOKUP($A37,'Part 2'!$AQ$8:$AR$155,2,FALSE)),0,VLOOKUP($A37,'Part 2'!$AQ$8:$AR$155,2,FALSE))</f>
        <v>0</v>
      </c>
      <c r="R37" s="10">
        <f>IF(ISNA(VLOOKUP($A37,'Part 2'!$AT$8:$AU$155,2,FALSE)),0,VLOOKUP($A37,'Part 2'!$AT$8:$AU$155,2,FALSE))</f>
        <v>0</v>
      </c>
      <c r="S37" s="10">
        <f>IF(ISNA(VLOOKUP($A37,'Part 2'!$AW$8:$AX$155,2,FALSE)),0,VLOOKUP($A37,'Part 2'!$AW$8:$AX$155,2,FALSE))</f>
        <v>0</v>
      </c>
      <c r="T37" s="11">
        <v>0</v>
      </c>
    </row>
    <row r="38" spans="1:20" x14ac:dyDescent="0.25">
      <c r="A38" s="8">
        <v>1600</v>
      </c>
      <c r="B38" s="9" t="s">
        <v>35</v>
      </c>
      <c r="C38" s="10">
        <f>IF(ISNA(VLOOKUP($A38,'Part 2'!$A$8:$B$156,2,FALSE)),0,VLOOKUP($A38,'Part 2'!$A$8:$B$156,2,FALSE))</f>
        <v>3222921.71</v>
      </c>
      <c r="D38" s="11">
        <f>IF(ISNA(VLOOKUP($A38,'Part 2'!$D$8:$E$120,2,FALSE)),0,VLOOKUP($A38,'Part 2'!$D$8:$E$120,2,FALSE))</f>
        <v>135.65</v>
      </c>
      <c r="E38" s="10">
        <f>IF(ISNA(VLOOKUP($A38,'Part 2'!$G$8:$H$153,2,FALSE)),0,VLOOKUP($A38,'Part 2'!$G$8:$H$153,2,FALSE))</f>
        <v>1646015.19</v>
      </c>
      <c r="F38" s="11">
        <f>IF(ISNA(VLOOKUP($A38,'Part 2'!$J$8:$K$137,2,FALSE)),0,VLOOKUP($A38,'Part 2'!$J$8:$K$137,2,FALSE))</f>
        <v>235208.56</v>
      </c>
      <c r="G38" s="10">
        <f>IF(ISNA(VLOOKUP($A38,'Part 2'!$M$8:$N$155,2,FALSE)),0,VLOOKUP($A38,'Part 2'!$M$8:$N$155,2,FALSE))</f>
        <v>0</v>
      </c>
      <c r="H38" s="11">
        <f>IF(ISNA(VLOOKUP($A38,'Part 2'!$P$8:$Q$155,2,FALSE)),0,VLOOKUP($A38,'Part 2'!$P$8:$Q$155,2,FALSE))</f>
        <v>0</v>
      </c>
      <c r="I38" s="10">
        <f>IF(ISNA(VLOOKUP($A38,'Part 2'!$S$8:$T$155,2,FALSE)),0,VLOOKUP($A38,'Part 2'!$S$8:$T$155,2,FALSE))</f>
        <v>770622.84</v>
      </c>
      <c r="J38" s="11">
        <f>IF(ISNA(VLOOKUP($A38,'Part 2'!$V$8:$W$155,2,FALSE)),0,VLOOKUP($A38,'Part 2'!$V$8:$W$155,2,FALSE))</f>
        <v>52248.639999999999</v>
      </c>
      <c r="K38" s="10">
        <f>IF(ISNA(VLOOKUP($A38,'Part 2'!$Y$8:$Z$155,2,FALSE)),0,VLOOKUP($A38,'Part 2'!$Y$8:$Z$155,2,FALSE))</f>
        <v>33974.160000000003</v>
      </c>
      <c r="L38" s="11">
        <f>IF(ISNA(VLOOKUP($A38,'Part 2'!$AB$8:$AC$155,2,FALSE)),0,VLOOKUP($A38,'Part 2'!$AB$8:$AC$155,2,FALSE))</f>
        <v>4163.3999999999996</v>
      </c>
      <c r="M38" s="10">
        <f>IF(ISNA(VLOOKUP($A38,'Part 2'!$AE$8:$AF$155,2,FALSE)),0,VLOOKUP($A38,'Part 2'!$AE$8:$AF$155,2,FALSE))</f>
        <v>0</v>
      </c>
      <c r="N38" s="10">
        <f>IF(ISNA(VLOOKUP($A38,'Part 2'!$AH$8:$AI$155,2,FALSE)),0,VLOOKUP($A38,'Part 2'!$AH$8:$AI$155,2,FALSE))</f>
        <v>0</v>
      </c>
      <c r="O38" s="10">
        <f>IF(ISNA(VLOOKUP($A38,'Part 2'!$AK$8:$AL$155,2,FALSE)),0,VLOOKUP($A38,'Part 2'!$AK$8:$AL$155,2,FALSE))</f>
        <v>0</v>
      </c>
      <c r="P38" s="11">
        <f>IF(ISNA(VLOOKUP($A38,'Part 2'!$AN$8:$AO$155,2,FALSE)),0,VLOOKUP($A38,'Part 2'!$AN$8:$AO$155,2,FALSE))</f>
        <v>0</v>
      </c>
      <c r="Q38" s="11">
        <f>IF(ISNA(VLOOKUP($A38,'Part 2'!$AQ$8:$AR$155,2,FALSE)),0,VLOOKUP($A38,'Part 2'!$AQ$8:$AR$155,2,FALSE))</f>
        <v>33.93</v>
      </c>
      <c r="R38" s="10">
        <f>IF(ISNA(VLOOKUP($A38,'Part 2'!$AT$8:$AU$155,2,FALSE)),0,VLOOKUP($A38,'Part 2'!$AT$8:$AU$155,2,FALSE))</f>
        <v>0</v>
      </c>
      <c r="S38" s="10">
        <f>IF(ISNA(VLOOKUP($A38,'Part 2'!$AW$8:$AX$155,2,FALSE)),0,VLOOKUP($A38,'Part 2'!$AW$8:$AX$155,2,FALSE))</f>
        <v>15029.14</v>
      </c>
      <c r="T38" s="11">
        <v>0</v>
      </c>
    </row>
    <row r="39" spans="1:20" x14ac:dyDescent="0.25">
      <c r="A39" s="8">
        <v>1700</v>
      </c>
      <c r="B39" s="9" t="s">
        <v>36</v>
      </c>
      <c r="C39" s="10">
        <f>IF(ISNA(VLOOKUP($A39,'Part 2'!$A$8:$B$156,2,FALSE)),0,VLOOKUP($A39,'Part 2'!$A$8:$B$156,2,FALSE))</f>
        <v>31372995.280000001</v>
      </c>
      <c r="D39" s="11">
        <f>IF(ISNA(VLOOKUP($A39,'Part 2'!$D$8:$E$120,2,FALSE)),0,VLOOKUP($A39,'Part 2'!$D$8:$E$120,2,FALSE))</f>
        <v>0</v>
      </c>
      <c r="E39" s="10">
        <f>IF(ISNA(VLOOKUP($A39,'Part 2'!$G$8:$H$153,2,FALSE)),0,VLOOKUP($A39,'Part 2'!$G$8:$H$153,2,FALSE))</f>
        <v>4141559</v>
      </c>
      <c r="F39" s="11">
        <f>IF(ISNA(VLOOKUP($A39,'Part 2'!$J$8:$K$137,2,FALSE)),0,VLOOKUP($A39,'Part 2'!$J$8:$K$137,2,FALSE))</f>
        <v>354411.65</v>
      </c>
      <c r="G39" s="10">
        <f>IF(ISNA(VLOOKUP($A39,'Part 2'!$M$8:$N$155,2,FALSE)),0,VLOOKUP($A39,'Part 2'!$M$8:$N$155,2,FALSE))</f>
        <v>290378.63</v>
      </c>
      <c r="H39" s="11">
        <f>IF(ISNA(VLOOKUP($A39,'Part 2'!$P$8:$Q$155,2,FALSE)),0,VLOOKUP($A39,'Part 2'!$P$8:$Q$155,2,FALSE))</f>
        <v>73460</v>
      </c>
      <c r="I39" s="10">
        <f>IF(ISNA(VLOOKUP($A39,'Part 2'!$S$8:$T$155,2,FALSE)),0,VLOOKUP($A39,'Part 2'!$S$8:$T$155,2,FALSE))</f>
        <v>6535586.6299999999</v>
      </c>
      <c r="J39" s="11">
        <f>IF(ISNA(VLOOKUP($A39,'Part 2'!$V$8:$W$155,2,FALSE)),0,VLOOKUP($A39,'Part 2'!$V$8:$W$155,2,FALSE))</f>
        <v>153479.54999999999</v>
      </c>
      <c r="K39" s="10">
        <f>IF(ISNA(VLOOKUP($A39,'Part 2'!$Y$8:$Z$155,2,FALSE)),0,VLOOKUP($A39,'Part 2'!$Y$8:$Z$155,2,FALSE))</f>
        <v>188404.29</v>
      </c>
      <c r="L39" s="11">
        <f>IF(ISNA(VLOOKUP($A39,'Part 2'!$AB$8:$AC$155,2,FALSE)),0,VLOOKUP($A39,'Part 2'!$AB$8:$AC$155,2,FALSE))</f>
        <v>0</v>
      </c>
      <c r="M39" s="10">
        <f>IF(ISNA(VLOOKUP($A39,'Part 2'!$AE$8:$AF$155,2,FALSE)),0,VLOOKUP($A39,'Part 2'!$AE$8:$AF$155,2,FALSE))</f>
        <v>2830693.64</v>
      </c>
      <c r="N39" s="10">
        <f>IF(ISNA(VLOOKUP($A39,'Part 2'!$AH$8:$AI$155,2,FALSE)),0,VLOOKUP($A39,'Part 2'!$AH$8:$AI$155,2,FALSE))</f>
        <v>151903.69</v>
      </c>
      <c r="O39" s="10">
        <f>IF(ISNA(VLOOKUP($A39,'Part 2'!$AK$8:$AL$155,2,FALSE)),0,VLOOKUP($A39,'Part 2'!$AK$8:$AL$155,2,FALSE))</f>
        <v>0</v>
      </c>
      <c r="P39" s="11">
        <f>IF(ISNA(VLOOKUP($A39,'Part 2'!$AN$8:$AO$155,2,FALSE)),0,VLOOKUP($A39,'Part 2'!$AN$8:$AO$155,2,FALSE))</f>
        <v>0</v>
      </c>
      <c r="Q39" s="11">
        <f>IF(ISNA(VLOOKUP($A39,'Part 2'!$AQ$8:$AR$155,2,FALSE)),0,VLOOKUP($A39,'Part 2'!$AQ$8:$AR$155,2,FALSE))</f>
        <v>0</v>
      </c>
      <c r="R39" s="10">
        <f>IF(ISNA(VLOOKUP($A39,'Part 2'!$AT$8:$AU$155,2,FALSE)),0,VLOOKUP($A39,'Part 2'!$AT$8:$AU$155,2,FALSE))</f>
        <v>0</v>
      </c>
      <c r="S39" s="10">
        <f>IF(ISNA(VLOOKUP($A39,'Part 2'!$AW$8:$AX$155,2,FALSE)),0,VLOOKUP($A39,'Part 2'!$AW$8:$AX$155,2,FALSE))</f>
        <v>0</v>
      </c>
      <c r="T39" s="11">
        <v>0</v>
      </c>
    </row>
    <row r="40" spans="1:20" x14ac:dyDescent="0.25">
      <c r="A40" s="8">
        <v>1800</v>
      </c>
      <c r="B40" s="9" t="s">
        <v>37</v>
      </c>
      <c r="C40" s="10">
        <f>IF(ISNA(VLOOKUP($A40,'Part 2'!$A$8:$B$156,2,FALSE)),0,VLOOKUP($A40,'Part 2'!$A$8:$B$156,2,FALSE))</f>
        <v>2553468.96</v>
      </c>
      <c r="D40" s="11">
        <f>IF(ISNA(VLOOKUP($A40,'Part 2'!$D$8:$E$120,2,FALSE)),0,VLOOKUP($A40,'Part 2'!$D$8:$E$120,2,FALSE))</f>
        <v>0</v>
      </c>
      <c r="E40" s="10">
        <f>IF(ISNA(VLOOKUP($A40,'Part 2'!$G$8:$H$153,2,FALSE)),0,VLOOKUP($A40,'Part 2'!$G$8:$H$153,2,FALSE))</f>
        <v>1679827.86</v>
      </c>
      <c r="F40" s="11">
        <f>IF(ISNA(VLOOKUP($A40,'Part 2'!$J$8:$K$137,2,FALSE)),0,VLOOKUP($A40,'Part 2'!$J$8:$K$137,2,FALSE))</f>
        <v>54452.55</v>
      </c>
      <c r="G40" s="10">
        <f>IF(ISNA(VLOOKUP($A40,'Part 2'!$M$8:$N$155,2,FALSE)),0,VLOOKUP($A40,'Part 2'!$M$8:$N$155,2,FALSE))</f>
        <v>0</v>
      </c>
      <c r="H40" s="11">
        <f>IF(ISNA(VLOOKUP($A40,'Part 2'!$P$8:$Q$155,2,FALSE)),0,VLOOKUP($A40,'Part 2'!$P$8:$Q$155,2,FALSE))</f>
        <v>0</v>
      </c>
      <c r="I40" s="10">
        <f>IF(ISNA(VLOOKUP($A40,'Part 2'!$S$8:$T$155,2,FALSE)),0,VLOOKUP($A40,'Part 2'!$S$8:$T$155,2,FALSE))</f>
        <v>687855.12</v>
      </c>
      <c r="J40" s="11">
        <f>IF(ISNA(VLOOKUP($A40,'Part 2'!$V$8:$W$155,2,FALSE)),0,VLOOKUP($A40,'Part 2'!$V$8:$W$155,2,FALSE))</f>
        <v>0</v>
      </c>
      <c r="K40" s="10">
        <f>IF(ISNA(VLOOKUP($A40,'Part 2'!$Y$8:$Z$155,2,FALSE)),0,VLOOKUP($A40,'Part 2'!$Y$8:$Z$155,2,FALSE))</f>
        <v>29057.93</v>
      </c>
      <c r="L40" s="11">
        <f>IF(ISNA(VLOOKUP($A40,'Part 2'!$AB$8:$AC$155,2,FALSE)),0,VLOOKUP($A40,'Part 2'!$AB$8:$AC$155,2,FALSE))</f>
        <v>0</v>
      </c>
      <c r="M40" s="10">
        <f>IF(ISNA(VLOOKUP($A40,'Part 2'!$AE$8:$AF$155,2,FALSE)),0,VLOOKUP($A40,'Part 2'!$AE$8:$AF$155,2,FALSE))</f>
        <v>0</v>
      </c>
      <c r="N40" s="10">
        <f>IF(ISNA(VLOOKUP($A40,'Part 2'!$AH$8:$AI$155,2,FALSE)),0,VLOOKUP($A40,'Part 2'!$AH$8:$AI$155,2,FALSE))</f>
        <v>0</v>
      </c>
      <c r="O40" s="10">
        <f>IF(ISNA(VLOOKUP($A40,'Part 2'!$AK$8:$AL$155,2,FALSE)),0,VLOOKUP($A40,'Part 2'!$AK$8:$AL$155,2,FALSE))</f>
        <v>0</v>
      </c>
      <c r="P40" s="11">
        <f>IF(ISNA(VLOOKUP($A40,'Part 2'!$AN$8:$AO$155,2,FALSE)),0,VLOOKUP($A40,'Part 2'!$AN$8:$AO$155,2,FALSE))</f>
        <v>0</v>
      </c>
      <c r="Q40" s="11">
        <f>IF(ISNA(VLOOKUP($A40,'Part 2'!$AQ$8:$AR$155,2,FALSE)),0,VLOOKUP($A40,'Part 2'!$AQ$8:$AR$155,2,FALSE))</f>
        <v>0</v>
      </c>
      <c r="R40" s="10">
        <f>IF(ISNA(VLOOKUP($A40,'Part 2'!$AT$8:$AU$155,2,FALSE)),0,VLOOKUP($A40,'Part 2'!$AT$8:$AU$155,2,FALSE))</f>
        <v>0</v>
      </c>
      <c r="S40" s="10">
        <f>IF(ISNA(VLOOKUP($A40,'Part 2'!$AW$8:$AX$155,2,FALSE)),0,VLOOKUP($A40,'Part 2'!$AW$8:$AX$155,2,FALSE))</f>
        <v>0</v>
      </c>
      <c r="T40" s="11">
        <v>0</v>
      </c>
    </row>
    <row r="41" spans="1:20" x14ac:dyDescent="0.25">
      <c r="A41" s="8">
        <v>1802</v>
      </c>
      <c r="B41" s="9" t="s">
        <v>38</v>
      </c>
      <c r="C41" s="10">
        <f>IF(ISNA(VLOOKUP($A41,'Part 2'!$A$8:$B$156,2,FALSE)),0,VLOOKUP($A41,'Part 2'!$A$8:$B$156,2,FALSE))</f>
        <v>542306.43999999994</v>
      </c>
      <c r="D41" s="11">
        <f>IF(ISNA(VLOOKUP($A41,'Part 2'!$D$8:$E$120,2,FALSE)),0,VLOOKUP($A41,'Part 2'!$D$8:$E$120,2,FALSE))</f>
        <v>0</v>
      </c>
      <c r="E41" s="10">
        <f>IF(ISNA(VLOOKUP($A41,'Part 2'!$G$8:$H$153,2,FALSE)),0,VLOOKUP($A41,'Part 2'!$G$8:$H$153,2,FALSE))</f>
        <v>248278.58</v>
      </c>
      <c r="F41" s="11">
        <f>IF(ISNA(VLOOKUP($A41,'Part 2'!$J$8:$K$137,2,FALSE)),0,VLOOKUP($A41,'Part 2'!$J$8:$K$137,2,FALSE))</f>
        <v>0</v>
      </c>
      <c r="G41" s="10">
        <f>IF(ISNA(VLOOKUP($A41,'Part 2'!$M$8:$N$155,2,FALSE)),0,VLOOKUP($A41,'Part 2'!$M$8:$N$155,2,FALSE))</f>
        <v>0</v>
      </c>
      <c r="H41" s="11">
        <f>IF(ISNA(VLOOKUP($A41,'Part 2'!$P$8:$Q$155,2,FALSE)),0,VLOOKUP($A41,'Part 2'!$P$8:$Q$155,2,FALSE))</f>
        <v>0</v>
      </c>
      <c r="I41" s="10">
        <f>IF(ISNA(VLOOKUP($A41,'Part 2'!$S$8:$T$155,2,FALSE)),0,VLOOKUP($A41,'Part 2'!$S$8:$T$155,2,FALSE))</f>
        <v>149833.15</v>
      </c>
      <c r="J41" s="11">
        <f>IF(ISNA(VLOOKUP($A41,'Part 2'!$V$8:$W$155,2,FALSE)),0,VLOOKUP($A41,'Part 2'!$V$8:$W$155,2,FALSE))</f>
        <v>0</v>
      </c>
      <c r="K41" s="10">
        <f>IF(ISNA(VLOOKUP($A41,'Part 2'!$Y$8:$Z$155,2,FALSE)),0,VLOOKUP($A41,'Part 2'!$Y$8:$Z$155,2,FALSE))</f>
        <v>0</v>
      </c>
      <c r="L41" s="11">
        <f>IF(ISNA(VLOOKUP($A41,'Part 2'!$AB$8:$AC$155,2,FALSE)),0,VLOOKUP($A41,'Part 2'!$AB$8:$AC$155,2,FALSE))</f>
        <v>0</v>
      </c>
      <c r="M41" s="10">
        <f>IF(ISNA(VLOOKUP($A41,'Part 2'!$AE$8:$AF$155,2,FALSE)),0,VLOOKUP($A41,'Part 2'!$AE$8:$AF$155,2,FALSE))</f>
        <v>0</v>
      </c>
      <c r="N41" s="10">
        <f>IF(ISNA(VLOOKUP($A41,'Part 2'!$AH$8:$AI$155,2,FALSE)),0,VLOOKUP($A41,'Part 2'!$AH$8:$AI$155,2,FALSE))</f>
        <v>0</v>
      </c>
      <c r="O41" s="10">
        <f>IF(ISNA(VLOOKUP($A41,'Part 2'!$AK$8:$AL$155,2,FALSE)),0,VLOOKUP($A41,'Part 2'!$AK$8:$AL$155,2,FALSE))</f>
        <v>0</v>
      </c>
      <c r="P41" s="11">
        <f>IF(ISNA(VLOOKUP($A41,'Part 2'!$AN$8:$AO$155,2,FALSE)),0,VLOOKUP($A41,'Part 2'!$AN$8:$AO$155,2,FALSE))</f>
        <v>0</v>
      </c>
      <c r="Q41" s="11">
        <f>IF(ISNA(VLOOKUP($A41,'Part 2'!$AQ$8:$AR$155,2,FALSE)),0,VLOOKUP($A41,'Part 2'!$AQ$8:$AR$155,2,FALSE))</f>
        <v>0</v>
      </c>
      <c r="R41" s="10">
        <f>IF(ISNA(VLOOKUP($A41,'Part 2'!$AT$8:$AU$155,2,FALSE)),0,VLOOKUP($A41,'Part 2'!$AT$8:$AU$155,2,FALSE))</f>
        <v>0</v>
      </c>
      <c r="S41" s="10">
        <f>IF(ISNA(VLOOKUP($A41,'Part 2'!$AW$8:$AX$155,2,FALSE)),0,VLOOKUP($A41,'Part 2'!$AW$8:$AX$155,2,FALSE))</f>
        <v>0</v>
      </c>
      <c r="T41" s="11">
        <v>0</v>
      </c>
    </row>
    <row r="42" spans="1:20" x14ac:dyDescent="0.25">
      <c r="A42" s="8">
        <v>1820</v>
      </c>
      <c r="B42" s="9" t="s">
        <v>39</v>
      </c>
      <c r="C42" s="10">
        <f>IF(ISNA(VLOOKUP($A42,'Part 2'!$A$8:$B$156,2,FALSE)),0,VLOOKUP($A42,'Part 2'!$A$8:$B$156,2,FALSE))</f>
        <v>4072210.38</v>
      </c>
      <c r="D42" s="11">
        <f>IF(ISNA(VLOOKUP($A42,'Part 2'!$D$8:$E$120,2,FALSE)),0,VLOOKUP($A42,'Part 2'!$D$8:$E$120,2,FALSE))</f>
        <v>359.38</v>
      </c>
      <c r="E42" s="10">
        <f>IF(ISNA(VLOOKUP($A42,'Part 2'!$G$8:$H$153,2,FALSE)),0,VLOOKUP($A42,'Part 2'!$G$8:$H$153,2,FALSE))</f>
        <v>3227805.51</v>
      </c>
      <c r="F42" s="11">
        <f>IF(ISNA(VLOOKUP($A42,'Part 2'!$J$8:$K$137,2,FALSE)),0,VLOOKUP($A42,'Part 2'!$J$8:$K$137,2,FALSE))</f>
        <v>35562.53</v>
      </c>
      <c r="G42" s="10">
        <f>IF(ISNA(VLOOKUP($A42,'Part 2'!$M$8:$N$155,2,FALSE)),0,VLOOKUP($A42,'Part 2'!$M$8:$N$155,2,FALSE))</f>
        <v>5056.8999999999996</v>
      </c>
      <c r="H42" s="11">
        <f>IF(ISNA(VLOOKUP($A42,'Part 2'!$P$8:$Q$155,2,FALSE)),0,VLOOKUP($A42,'Part 2'!$P$8:$Q$155,2,FALSE))</f>
        <v>0</v>
      </c>
      <c r="I42" s="10">
        <f>IF(ISNA(VLOOKUP($A42,'Part 2'!$S$8:$T$155,2,FALSE)),0,VLOOKUP($A42,'Part 2'!$S$8:$T$155,2,FALSE))</f>
        <v>814477.42</v>
      </c>
      <c r="J42" s="11">
        <f>IF(ISNA(VLOOKUP($A42,'Part 2'!$V$8:$W$155,2,FALSE)),0,VLOOKUP($A42,'Part 2'!$V$8:$W$155,2,FALSE))</f>
        <v>0</v>
      </c>
      <c r="K42" s="10">
        <f>IF(ISNA(VLOOKUP($A42,'Part 2'!$Y$8:$Z$155,2,FALSE)),0,VLOOKUP($A42,'Part 2'!$Y$8:$Z$155,2,FALSE))</f>
        <v>53459.77</v>
      </c>
      <c r="L42" s="11">
        <f>IF(ISNA(VLOOKUP($A42,'Part 2'!$AB$8:$AC$155,2,FALSE)),0,VLOOKUP($A42,'Part 2'!$AB$8:$AC$155,2,FALSE))</f>
        <v>0</v>
      </c>
      <c r="M42" s="10">
        <f>IF(ISNA(VLOOKUP($A42,'Part 2'!$AE$8:$AF$155,2,FALSE)),0,VLOOKUP($A42,'Part 2'!$AE$8:$AF$155,2,FALSE))</f>
        <v>51668.94</v>
      </c>
      <c r="N42" s="10">
        <f>IF(ISNA(VLOOKUP($A42,'Part 2'!$AH$8:$AI$155,2,FALSE)),0,VLOOKUP($A42,'Part 2'!$AH$8:$AI$155,2,FALSE))</f>
        <v>0</v>
      </c>
      <c r="O42" s="10">
        <f>IF(ISNA(VLOOKUP($A42,'Part 2'!$AK$8:$AL$155,2,FALSE)),0,VLOOKUP($A42,'Part 2'!$AK$8:$AL$155,2,FALSE))</f>
        <v>0</v>
      </c>
      <c r="P42" s="11">
        <f>IF(ISNA(VLOOKUP($A42,'Part 2'!$AN$8:$AO$155,2,FALSE)),0,VLOOKUP($A42,'Part 2'!$AN$8:$AO$155,2,FALSE))</f>
        <v>0</v>
      </c>
      <c r="Q42" s="11">
        <f>IF(ISNA(VLOOKUP($A42,'Part 2'!$AQ$8:$AR$155,2,FALSE)),0,VLOOKUP($A42,'Part 2'!$AQ$8:$AR$155,2,FALSE))</f>
        <v>0</v>
      </c>
      <c r="R42" s="10">
        <f>IF(ISNA(VLOOKUP($A42,'Part 2'!$AT$8:$AU$155,2,FALSE)),0,VLOOKUP($A42,'Part 2'!$AT$8:$AU$155,2,FALSE))</f>
        <v>0</v>
      </c>
      <c r="S42" s="10">
        <f>IF(ISNA(VLOOKUP($A42,'Part 2'!$AW$8:$AX$155,2,FALSE)),0,VLOOKUP($A42,'Part 2'!$AW$8:$AX$155,2,FALSE))</f>
        <v>3230.16</v>
      </c>
      <c r="T42" s="11">
        <v>0</v>
      </c>
    </row>
    <row r="43" spans="1:20" x14ac:dyDescent="0.25">
      <c r="A43" s="8">
        <v>1821</v>
      </c>
      <c r="B43" s="9" t="s">
        <v>40</v>
      </c>
      <c r="C43" s="10">
        <f>IF(ISNA(VLOOKUP($A43,'Part 2'!$A$8:$B$156,2,FALSE)),0,VLOOKUP($A43,'Part 2'!$A$8:$B$156,2,FALSE))</f>
        <v>3857685.83</v>
      </c>
      <c r="D43" s="11">
        <f>IF(ISNA(VLOOKUP($A43,'Part 2'!$D$8:$E$120,2,FALSE)),0,VLOOKUP($A43,'Part 2'!$D$8:$E$120,2,FALSE))</f>
        <v>8216</v>
      </c>
      <c r="E43" s="10">
        <f>IF(ISNA(VLOOKUP($A43,'Part 2'!$G$8:$H$153,2,FALSE)),0,VLOOKUP($A43,'Part 2'!$G$8:$H$153,2,FALSE))</f>
        <v>958235.07</v>
      </c>
      <c r="F43" s="11">
        <f>IF(ISNA(VLOOKUP($A43,'Part 2'!$J$8:$K$137,2,FALSE)),0,VLOOKUP($A43,'Part 2'!$J$8:$K$137,2,FALSE))</f>
        <v>0</v>
      </c>
      <c r="G43" s="10">
        <f>IF(ISNA(VLOOKUP($A43,'Part 2'!$M$8:$N$155,2,FALSE)),0,VLOOKUP($A43,'Part 2'!$M$8:$N$155,2,FALSE))</f>
        <v>12810.88</v>
      </c>
      <c r="H43" s="11">
        <f>IF(ISNA(VLOOKUP($A43,'Part 2'!$P$8:$Q$155,2,FALSE)),0,VLOOKUP($A43,'Part 2'!$P$8:$Q$155,2,FALSE))</f>
        <v>0</v>
      </c>
      <c r="I43" s="10">
        <f>IF(ISNA(VLOOKUP($A43,'Part 2'!$S$8:$T$155,2,FALSE)),0,VLOOKUP($A43,'Part 2'!$S$8:$T$155,2,FALSE))</f>
        <v>932123.7</v>
      </c>
      <c r="J43" s="11">
        <f>IF(ISNA(VLOOKUP($A43,'Part 2'!$V$8:$W$155,2,FALSE)),0,VLOOKUP($A43,'Part 2'!$V$8:$W$155,2,FALSE))</f>
        <v>14473.96</v>
      </c>
      <c r="K43" s="10">
        <f>IF(ISNA(VLOOKUP($A43,'Part 2'!$Y$8:$Z$155,2,FALSE)),0,VLOOKUP($A43,'Part 2'!$Y$8:$Z$155,2,FALSE))</f>
        <v>64234.32</v>
      </c>
      <c r="L43" s="11">
        <f>IF(ISNA(VLOOKUP($A43,'Part 2'!$AB$8:$AC$155,2,FALSE)),0,VLOOKUP($A43,'Part 2'!$AB$8:$AC$155,2,FALSE))</f>
        <v>0</v>
      </c>
      <c r="M43" s="10">
        <f>IF(ISNA(VLOOKUP($A43,'Part 2'!$AE$8:$AF$155,2,FALSE)),0,VLOOKUP($A43,'Part 2'!$AE$8:$AF$155,2,FALSE))</f>
        <v>0</v>
      </c>
      <c r="N43" s="10">
        <f>IF(ISNA(VLOOKUP($A43,'Part 2'!$AH$8:$AI$155,2,FALSE)),0,VLOOKUP($A43,'Part 2'!$AH$8:$AI$155,2,FALSE))</f>
        <v>0</v>
      </c>
      <c r="O43" s="10">
        <f>IF(ISNA(VLOOKUP($A43,'Part 2'!$AK$8:$AL$155,2,FALSE)),0,VLOOKUP($A43,'Part 2'!$AK$8:$AL$155,2,FALSE))</f>
        <v>0</v>
      </c>
      <c r="P43" s="11">
        <f>IF(ISNA(VLOOKUP($A43,'Part 2'!$AN$8:$AO$155,2,FALSE)),0,VLOOKUP($A43,'Part 2'!$AN$8:$AO$155,2,FALSE))</f>
        <v>0</v>
      </c>
      <c r="Q43" s="11">
        <f>IF(ISNA(VLOOKUP($A43,'Part 2'!$AQ$8:$AR$155,2,FALSE)),0,VLOOKUP($A43,'Part 2'!$AQ$8:$AR$155,2,FALSE))</f>
        <v>46325.67</v>
      </c>
      <c r="R43" s="10">
        <f>IF(ISNA(VLOOKUP($A43,'Part 2'!$AT$8:$AU$155,2,FALSE)),0,VLOOKUP($A43,'Part 2'!$AT$8:$AU$155,2,FALSE))</f>
        <v>0</v>
      </c>
      <c r="S43" s="10">
        <f>IF(ISNA(VLOOKUP($A43,'Part 2'!$AW$8:$AX$155,2,FALSE)),0,VLOOKUP($A43,'Part 2'!$AW$8:$AX$155,2,FALSE))</f>
        <v>39529.79</v>
      </c>
      <c r="T43" s="11">
        <v>0</v>
      </c>
    </row>
    <row r="44" spans="1:20" x14ac:dyDescent="0.25">
      <c r="A44" s="8">
        <v>1900</v>
      </c>
      <c r="B44" s="9" t="s">
        <v>41</v>
      </c>
      <c r="C44" s="10">
        <f>IF(ISNA(VLOOKUP($A44,'Part 2'!$A$8:$B$156,2,FALSE)),0,VLOOKUP($A44,'Part 2'!$A$8:$B$156,2,FALSE))</f>
        <v>1510438.71</v>
      </c>
      <c r="D44" s="11">
        <f>IF(ISNA(VLOOKUP($A44,'Part 2'!$D$8:$E$120,2,FALSE)),0,VLOOKUP($A44,'Part 2'!$D$8:$E$120,2,FALSE))</f>
        <v>0</v>
      </c>
      <c r="E44" s="10">
        <f>IF(ISNA(VLOOKUP($A44,'Part 2'!$G$8:$H$153,2,FALSE)),0,VLOOKUP($A44,'Part 2'!$G$8:$H$153,2,FALSE))</f>
        <v>495302.96</v>
      </c>
      <c r="F44" s="11">
        <f>IF(ISNA(VLOOKUP($A44,'Part 2'!$J$8:$K$137,2,FALSE)),0,VLOOKUP($A44,'Part 2'!$J$8:$K$137,2,FALSE))</f>
        <v>64454.27</v>
      </c>
      <c r="G44" s="10">
        <f>IF(ISNA(VLOOKUP($A44,'Part 2'!$M$8:$N$155,2,FALSE)),0,VLOOKUP($A44,'Part 2'!$M$8:$N$155,2,FALSE))</f>
        <v>0</v>
      </c>
      <c r="H44" s="11">
        <f>IF(ISNA(VLOOKUP($A44,'Part 2'!$P$8:$Q$155,2,FALSE)),0,VLOOKUP($A44,'Part 2'!$P$8:$Q$155,2,FALSE))</f>
        <v>0</v>
      </c>
      <c r="I44" s="10">
        <f>IF(ISNA(VLOOKUP($A44,'Part 2'!$S$8:$T$155,2,FALSE)),0,VLOOKUP($A44,'Part 2'!$S$8:$T$155,2,FALSE))</f>
        <v>326729.92</v>
      </c>
      <c r="J44" s="11">
        <f>IF(ISNA(VLOOKUP($A44,'Part 2'!$V$8:$W$155,2,FALSE)),0,VLOOKUP($A44,'Part 2'!$V$8:$W$155,2,FALSE))</f>
        <v>13430.66</v>
      </c>
      <c r="K44" s="10">
        <f>IF(ISNA(VLOOKUP($A44,'Part 2'!$Y$8:$Z$155,2,FALSE)),0,VLOOKUP($A44,'Part 2'!$Y$8:$Z$155,2,FALSE))</f>
        <v>47897.46</v>
      </c>
      <c r="L44" s="11">
        <f>IF(ISNA(VLOOKUP($A44,'Part 2'!$AB$8:$AC$155,2,FALSE)),0,VLOOKUP($A44,'Part 2'!$AB$8:$AC$155,2,FALSE))</f>
        <v>0</v>
      </c>
      <c r="M44" s="10">
        <f>IF(ISNA(VLOOKUP($A44,'Part 2'!$AE$8:$AF$155,2,FALSE)),0,VLOOKUP($A44,'Part 2'!$AE$8:$AF$155,2,FALSE))</f>
        <v>206161.43</v>
      </c>
      <c r="N44" s="10">
        <f>IF(ISNA(VLOOKUP($A44,'Part 2'!$AH$8:$AI$155,2,FALSE)),0,VLOOKUP($A44,'Part 2'!$AH$8:$AI$155,2,FALSE))</f>
        <v>0</v>
      </c>
      <c r="O44" s="10">
        <f>IF(ISNA(VLOOKUP($A44,'Part 2'!$AK$8:$AL$155,2,FALSE)),0,VLOOKUP($A44,'Part 2'!$AK$8:$AL$155,2,FALSE))</f>
        <v>0</v>
      </c>
      <c r="P44" s="11">
        <f>IF(ISNA(VLOOKUP($A44,'Part 2'!$AN$8:$AO$155,2,FALSE)),0,VLOOKUP($A44,'Part 2'!$AN$8:$AO$155,2,FALSE))</f>
        <v>0</v>
      </c>
      <c r="Q44" s="11">
        <f>IF(ISNA(VLOOKUP($A44,'Part 2'!$AQ$8:$AR$155,2,FALSE)),0,VLOOKUP($A44,'Part 2'!$AQ$8:$AR$155,2,FALSE))</f>
        <v>0</v>
      </c>
      <c r="R44" s="10">
        <f>IF(ISNA(VLOOKUP($A44,'Part 2'!$AT$8:$AU$155,2,FALSE)),0,VLOOKUP($A44,'Part 2'!$AT$8:$AU$155,2,FALSE))</f>
        <v>0</v>
      </c>
      <c r="S44" s="10">
        <f>IF(ISNA(VLOOKUP($A44,'Part 2'!$AW$8:$AX$155,2,FALSE)),0,VLOOKUP($A44,'Part 2'!$AW$8:$AX$155,2,FALSE))</f>
        <v>0</v>
      </c>
      <c r="T44" s="11">
        <v>0</v>
      </c>
    </row>
    <row r="45" spans="1:20" x14ac:dyDescent="0.25">
      <c r="A45" s="8">
        <v>2000</v>
      </c>
      <c r="B45" s="9" t="s">
        <v>42</v>
      </c>
      <c r="C45" s="10">
        <f>IF(ISNA(VLOOKUP($A45,'Part 2'!$A$8:$B$156,2,FALSE)),0,VLOOKUP($A45,'Part 2'!$A$8:$B$156,2,FALSE))</f>
        <v>3240741.45</v>
      </c>
      <c r="D45" s="11">
        <f>IF(ISNA(VLOOKUP($A45,'Part 2'!$D$8:$E$120,2,FALSE)),0,VLOOKUP($A45,'Part 2'!$D$8:$E$120,2,FALSE))</f>
        <v>0</v>
      </c>
      <c r="E45" s="10">
        <f>IF(ISNA(VLOOKUP($A45,'Part 2'!$G$8:$H$153,2,FALSE)),0,VLOOKUP($A45,'Part 2'!$G$8:$H$153,2,FALSE))</f>
        <v>1263623.57</v>
      </c>
      <c r="F45" s="11">
        <f>IF(ISNA(VLOOKUP($A45,'Part 2'!$J$8:$K$137,2,FALSE)),0,VLOOKUP($A45,'Part 2'!$J$8:$K$137,2,FALSE))</f>
        <v>98123.98</v>
      </c>
      <c r="G45" s="10">
        <f>IF(ISNA(VLOOKUP($A45,'Part 2'!$M$8:$N$155,2,FALSE)),0,VLOOKUP($A45,'Part 2'!$M$8:$N$155,2,FALSE))</f>
        <v>0</v>
      </c>
      <c r="H45" s="11">
        <f>IF(ISNA(VLOOKUP($A45,'Part 2'!$P$8:$Q$155,2,FALSE)),0,VLOOKUP($A45,'Part 2'!$P$8:$Q$155,2,FALSE))</f>
        <v>0</v>
      </c>
      <c r="I45" s="10">
        <f>IF(ISNA(VLOOKUP($A45,'Part 2'!$S$8:$T$155,2,FALSE)),0,VLOOKUP($A45,'Part 2'!$S$8:$T$155,2,FALSE))</f>
        <v>902012.25</v>
      </c>
      <c r="J45" s="11">
        <f>IF(ISNA(VLOOKUP($A45,'Part 2'!$V$8:$W$155,2,FALSE)),0,VLOOKUP($A45,'Part 2'!$V$8:$W$155,2,FALSE))</f>
        <v>2174.39</v>
      </c>
      <c r="K45" s="10">
        <f>IF(ISNA(VLOOKUP($A45,'Part 2'!$Y$8:$Z$155,2,FALSE)),0,VLOOKUP($A45,'Part 2'!$Y$8:$Z$155,2,FALSE))</f>
        <v>32068.16</v>
      </c>
      <c r="L45" s="11">
        <f>IF(ISNA(VLOOKUP($A45,'Part 2'!$AB$8:$AC$155,2,FALSE)),0,VLOOKUP($A45,'Part 2'!$AB$8:$AC$155,2,FALSE))</f>
        <v>0</v>
      </c>
      <c r="M45" s="10">
        <f>IF(ISNA(VLOOKUP($A45,'Part 2'!$AE$8:$AF$155,2,FALSE)),0,VLOOKUP($A45,'Part 2'!$AE$8:$AF$155,2,FALSE))</f>
        <v>0</v>
      </c>
      <c r="N45" s="10">
        <f>IF(ISNA(VLOOKUP($A45,'Part 2'!$AH$8:$AI$155,2,FALSE)),0,VLOOKUP($A45,'Part 2'!$AH$8:$AI$155,2,FALSE))</f>
        <v>0</v>
      </c>
      <c r="O45" s="10">
        <f>IF(ISNA(VLOOKUP($A45,'Part 2'!$AK$8:$AL$155,2,FALSE)),0,VLOOKUP($A45,'Part 2'!$AK$8:$AL$155,2,FALSE))</f>
        <v>277370</v>
      </c>
      <c r="P45" s="11">
        <f>IF(ISNA(VLOOKUP($A45,'Part 2'!$AN$8:$AO$155,2,FALSE)),0,VLOOKUP($A45,'Part 2'!$AN$8:$AO$155,2,FALSE))</f>
        <v>272370</v>
      </c>
      <c r="Q45" s="11">
        <f>IF(ISNA(VLOOKUP($A45,'Part 2'!$AQ$8:$AR$155,2,FALSE)),0,VLOOKUP($A45,'Part 2'!$AQ$8:$AR$155,2,FALSE))</f>
        <v>7926.83</v>
      </c>
      <c r="R45" s="10">
        <f>IF(ISNA(VLOOKUP($A45,'Part 2'!$AT$8:$AU$155,2,FALSE)),0,VLOOKUP($A45,'Part 2'!$AT$8:$AU$155,2,FALSE))</f>
        <v>1414.83</v>
      </c>
      <c r="S45" s="10">
        <f>IF(ISNA(VLOOKUP($A45,'Part 2'!$AW$8:$AX$155,2,FALSE)),0,VLOOKUP($A45,'Part 2'!$AW$8:$AX$155,2,FALSE))</f>
        <v>0</v>
      </c>
      <c r="T45" s="11">
        <v>0</v>
      </c>
    </row>
    <row r="46" spans="1:20" x14ac:dyDescent="0.25">
      <c r="A46" s="8">
        <v>2100</v>
      </c>
      <c r="B46" s="9" t="s">
        <v>43</v>
      </c>
      <c r="C46" s="10">
        <f>IF(ISNA(VLOOKUP($A46,'Part 2'!$A$8:$B$156,2,FALSE)),0,VLOOKUP($A46,'Part 2'!$A$8:$B$156,2,FALSE))</f>
        <v>1713993.88</v>
      </c>
      <c r="D46" s="11">
        <f>IF(ISNA(VLOOKUP($A46,'Part 2'!$D$8:$E$120,2,FALSE)),0,VLOOKUP($A46,'Part 2'!$D$8:$E$120,2,FALSE))</f>
        <v>447.98</v>
      </c>
      <c r="E46" s="10">
        <f>IF(ISNA(VLOOKUP($A46,'Part 2'!$G$8:$H$153,2,FALSE)),0,VLOOKUP($A46,'Part 2'!$G$8:$H$153,2,FALSE))</f>
        <v>549178.85</v>
      </c>
      <c r="F46" s="11">
        <f>IF(ISNA(VLOOKUP($A46,'Part 2'!$J$8:$K$137,2,FALSE)),0,VLOOKUP($A46,'Part 2'!$J$8:$K$137,2,FALSE))</f>
        <v>47078.86</v>
      </c>
      <c r="G46" s="10">
        <f>IF(ISNA(VLOOKUP($A46,'Part 2'!$M$8:$N$155,2,FALSE)),0,VLOOKUP($A46,'Part 2'!$M$8:$N$155,2,FALSE))</f>
        <v>0</v>
      </c>
      <c r="H46" s="11">
        <f>IF(ISNA(VLOOKUP($A46,'Part 2'!$P$8:$Q$155,2,FALSE)),0,VLOOKUP($A46,'Part 2'!$P$8:$Q$155,2,FALSE))</f>
        <v>0</v>
      </c>
      <c r="I46" s="10">
        <f>IF(ISNA(VLOOKUP($A46,'Part 2'!$S$8:$T$155,2,FALSE)),0,VLOOKUP($A46,'Part 2'!$S$8:$T$155,2,FALSE))</f>
        <v>362154.33</v>
      </c>
      <c r="J46" s="11">
        <f>IF(ISNA(VLOOKUP($A46,'Part 2'!$V$8:$W$155,2,FALSE)),0,VLOOKUP($A46,'Part 2'!$V$8:$W$155,2,FALSE))</f>
        <v>1490.73</v>
      </c>
      <c r="K46" s="10">
        <f>IF(ISNA(VLOOKUP($A46,'Part 2'!$Y$8:$Z$155,2,FALSE)),0,VLOOKUP($A46,'Part 2'!$Y$8:$Z$155,2,FALSE))</f>
        <v>17372.240000000002</v>
      </c>
      <c r="L46" s="11">
        <f>IF(ISNA(VLOOKUP($A46,'Part 2'!$AB$8:$AC$155,2,FALSE)),0,VLOOKUP($A46,'Part 2'!$AB$8:$AC$155,2,FALSE))</f>
        <v>0</v>
      </c>
      <c r="M46" s="10">
        <f>IF(ISNA(VLOOKUP($A46,'Part 2'!$AE$8:$AF$155,2,FALSE)),0,VLOOKUP($A46,'Part 2'!$AE$8:$AF$155,2,FALSE))</f>
        <v>0</v>
      </c>
      <c r="N46" s="10">
        <f>IF(ISNA(VLOOKUP($A46,'Part 2'!$AH$8:$AI$155,2,FALSE)),0,VLOOKUP($A46,'Part 2'!$AH$8:$AI$155,2,FALSE))</f>
        <v>0</v>
      </c>
      <c r="O46" s="10">
        <f>IF(ISNA(VLOOKUP($A46,'Part 2'!$AK$8:$AL$155,2,FALSE)),0,VLOOKUP($A46,'Part 2'!$AK$8:$AL$155,2,FALSE))</f>
        <v>0</v>
      </c>
      <c r="P46" s="11">
        <f>IF(ISNA(VLOOKUP($A46,'Part 2'!$AN$8:$AO$155,2,FALSE)),0,VLOOKUP($A46,'Part 2'!$AN$8:$AO$155,2,FALSE))</f>
        <v>0</v>
      </c>
      <c r="Q46" s="11">
        <f>IF(ISNA(VLOOKUP($A46,'Part 2'!$AQ$8:$AR$155,2,FALSE)),0,VLOOKUP($A46,'Part 2'!$AQ$8:$AR$155,2,FALSE))</f>
        <v>0</v>
      </c>
      <c r="R46" s="10">
        <f>IF(ISNA(VLOOKUP($A46,'Part 2'!$AT$8:$AU$155,2,FALSE)),0,VLOOKUP($A46,'Part 2'!$AT$8:$AU$155,2,FALSE))</f>
        <v>0</v>
      </c>
      <c r="S46" s="10">
        <f>IF(ISNA(VLOOKUP($A46,'Part 2'!$AW$8:$AX$155,2,FALSE)),0,VLOOKUP($A46,'Part 2'!$AW$8:$AX$155,2,FALSE))</f>
        <v>0</v>
      </c>
      <c r="T46" s="11">
        <v>0</v>
      </c>
    </row>
    <row r="47" spans="1:20" x14ac:dyDescent="0.25">
      <c r="A47" s="8">
        <v>2220</v>
      </c>
      <c r="B47" s="9" t="s">
        <v>44</v>
      </c>
      <c r="C47" s="10">
        <f>IF(ISNA(VLOOKUP($A47,'Part 2'!$A$8:$B$156,2,FALSE)),0,VLOOKUP($A47,'Part 2'!$A$8:$B$156,2,FALSE))</f>
        <v>3804363.05</v>
      </c>
      <c r="D47" s="11">
        <f>IF(ISNA(VLOOKUP($A47,'Part 2'!$D$8:$E$120,2,FALSE)),0,VLOOKUP($A47,'Part 2'!$D$8:$E$120,2,FALSE))</f>
        <v>9669.5</v>
      </c>
      <c r="E47" s="10">
        <f>IF(ISNA(VLOOKUP($A47,'Part 2'!$G$8:$H$153,2,FALSE)),0,VLOOKUP($A47,'Part 2'!$G$8:$H$153,2,FALSE))</f>
        <v>1536822.27</v>
      </c>
      <c r="F47" s="11">
        <f>IF(ISNA(VLOOKUP($A47,'Part 2'!$J$8:$K$137,2,FALSE)),0,VLOOKUP($A47,'Part 2'!$J$8:$K$137,2,FALSE))</f>
        <v>125065.88</v>
      </c>
      <c r="G47" s="10">
        <f>IF(ISNA(VLOOKUP($A47,'Part 2'!$M$8:$N$155,2,FALSE)),0,VLOOKUP($A47,'Part 2'!$M$8:$N$155,2,FALSE))</f>
        <v>0</v>
      </c>
      <c r="H47" s="11">
        <f>IF(ISNA(VLOOKUP($A47,'Part 2'!$P$8:$Q$155,2,FALSE)),0,VLOOKUP($A47,'Part 2'!$P$8:$Q$155,2,FALSE))</f>
        <v>0</v>
      </c>
      <c r="I47" s="10">
        <f>IF(ISNA(VLOOKUP($A47,'Part 2'!$S$8:$T$155,2,FALSE)),0,VLOOKUP($A47,'Part 2'!$S$8:$T$155,2,FALSE))</f>
        <v>906530.58</v>
      </c>
      <c r="J47" s="11">
        <f>IF(ISNA(VLOOKUP($A47,'Part 2'!$V$8:$W$155,2,FALSE)),0,VLOOKUP($A47,'Part 2'!$V$8:$W$155,2,FALSE))</f>
        <v>50996.05</v>
      </c>
      <c r="K47" s="10">
        <f>IF(ISNA(VLOOKUP($A47,'Part 2'!$Y$8:$Z$155,2,FALSE)),0,VLOOKUP($A47,'Part 2'!$Y$8:$Z$155,2,FALSE))</f>
        <v>48112.47</v>
      </c>
      <c r="L47" s="11">
        <f>IF(ISNA(VLOOKUP($A47,'Part 2'!$AB$8:$AC$155,2,FALSE)),0,VLOOKUP($A47,'Part 2'!$AB$8:$AC$155,2,FALSE))</f>
        <v>981.97</v>
      </c>
      <c r="M47" s="10">
        <f>IF(ISNA(VLOOKUP($A47,'Part 2'!$AE$8:$AF$155,2,FALSE)),0,VLOOKUP($A47,'Part 2'!$AE$8:$AF$155,2,FALSE))</f>
        <v>0</v>
      </c>
      <c r="N47" s="10">
        <f>IF(ISNA(VLOOKUP($A47,'Part 2'!$AH$8:$AI$155,2,FALSE)),0,VLOOKUP($A47,'Part 2'!$AH$8:$AI$155,2,FALSE))</f>
        <v>0</v>
      </c>
      <c r="O47" s="10">
        <f>IF(ISNA(VLOOKUP($A47,'Part 2'!$AK$8:$AL$155,2,FALSE)),0,VLOOKUP($A47,'Part 2'!$AK$8:$AL$155,2,FALSE))</f>
        <v>0</v>
      </c>
      <c r="P47" s="11">
        <f>IF(ISNA(VLOOKUP($A47,'Part 2'!$AN$8:$AO$155,2,FALSE)),0,VLOOKUP($A47,'Part 2'!$AN$8:$AO$155,2,FALSE))</f>
        <v>0</v>
      </c>
      <c r="Q47" s="11">
        <f>IF(ISNA(VLOOKUP($A47,'Part 2'!$AQ$8:$AR$155,2,FALSE)),0,VLOOKUP($A47,'Part 2'!$AQ$8:$AR$155,2,FALSE))</f>
        <v>0</v>
      </c>
      <c r="R47" s="10">
        <f>IF(ISNA(VLOOKUP($A47,'Part 2'!$AT$8:$AU$155,2,FALSE)),0,VLOOKUP($A47,'Part 2'!$AT$8:$AU$155,2,FALSE))</f>
        <v>0</v>
      </c>
      <c r="S47" s="10">
        <f>IF(ISNA(VLOOKUP($A47,'Part 2'!$AW$8:$AX$155,2,FALSE)),0,VLOOKUP($A47,'Part 2'!$AW$8:$AX$155,2,FALSE))</f>
        <v>0</v>
      </c>
      <c r="T47" s="11">
        <v>0</v>
      </c>
    </row>
    <row r="48" spans="1:20" x14ac:dyDescent="0.25">
      <c r="A48" s="8">
        <v>2300</v>
      </c>
      <c r="B48" s="9" t="s">
        <v>45</v>
      </c>
      <c r="C48" s="10">
        <f>IF(ISNA(VLOOKUP($A48,'Part 2'!$A$8:$B$156,2,FALSE)),0,VLOOKUP($A48,'Part 2'!$A$8:$B$156,2,FALSE))</f>
        <v>3422186.53</v>
      </c>
      <c r="D48" s="11">
        <f>IF(ISNA(VLOOKUP($A48,'Part 2'!$D$8:$E$120,2,FALSE)),0,VLOOKUP($A48,'Part 2'!$D$8:$E$120,2,FALSE))</f>
        <v>0</v>
      </c>
      <c r="E48" s="10">
        <f>IF(ISNA(VLOOKUP($A48,'Part 2'!$G$8:$H$153,2,FALSE)),0,VLOOKUP($A48,'Part 2'!$G$8:$H$153,2,FALSE))</f>
        <v>1517630.25</v>
      </c>
      <c r="F48" s="11">
        <f>IF(ISNA(VLOOKUP($A48,'Part 2'!$J$8:$K$137,2,FALSE)),0,VLOOKUP($A48,'Part 2'!$J$8:$K$137,2,FALSE))</f>
        <v>289940.33</v>
      </c>
      <c r="G48" s="10">
        <f>IF(ISNA(VLOOKUP($A48,'Part 2'!$M$8:$N$155,2,FALSE)),0,VLOOKUP($A48,'Part 2'!$M$8:$N$155,2,FALSE))</f>
        <v>0</v>
      </c>
      <c r="H48" s="11">
        <f>IF(ISNA(VLOOKUP($A48,'Part 2'!$P$8:$Q$155,2,FALSE)),0,VLOOKUP($A48,'Part 2'!$P$8:$Q$155,2,FALSE))</f>
        <v>0</v>
      </c>
      <c r="I48" s="10">
        <f>IF(ISNA(VLOOKUP($A48,'Part 2'!$S$8:$T$155,2,FALSE)),0,VLOOKUP($A48,'Part 2'!$S$8:$T$155,2,FALSE))</f>
        <v>921639.08</v>
      </c>
      <c r="J48" s="11">
        <f>IF(ISNA(VLOOKUP($A48,'Part 2'!$V$8:$W$155,2,FALSE)),0,VLOOKUP($A48,'Part 2'!$V$8:$W$155,2,FALSE))</f>
        <v>8815.11</v>
      </c>
      <c r="K48" s="10">
        <f>IF(ISNA(VLOOKUP($A48,'Part 2'!$Y$8:$Z$155,2,FALSE)),0,VLOOKUP($A48,'Part 2'!$Y$8:$Z$155,2,FALSE))</f>
        <v>25574.99</v>
      </c>
      <c r="L48" s="11">
        <f>IF(ISNA(VLOOKUP($A48,'Part 2'!$AB$8:$AC$155,2,FALSE)),0,VLOOKUP($A48,'Part 2'!$AB$8:$AC$155,2,FALSE))</f>
        <v>0</v>
      </c>
      <c r="M48" s="10">
        <f>IF(ISNA(VLOOKUP($A48,'Part 2'!$AE$8:$AF$155,2,FALSE)),0,VLOOKUP($A48,'Part 2'!$AE$8:$AF$155,2,FALSE))</f>
        <v>4663255.9800000004</v>
      </c>
      <c r="N48" s="10">
        <f>IF(ISNA(VLOOKUP($A48,'Part 2'!$AH$8:$AI$155,2,FALSE)),0,VLOOKUP($A48,'Part 2'!$AH$8:$AI$155,2,FALSE))</f>
        <v>1083110.73</v>
      </c>
      <c r="O48" s="10">
        <f>IF(ISNA(VLOOKUP($A48,'Part 2'!$AK$8:$AL$155,2,FALSE)),0,VLOOKUP($A48,'Part 2'!$AK$8:$AL$155,2,FALSE))</f>
        <v>0</v>
      </c>
      <c r="P48" s="11">
        <f>IF(ISNA(VLOOKUP($A48,'Part 2'!$AN$8:$AO$155,2,FALSE)),0,VLOOKUP($A48,'Part 2'!$AN$8:$AO$155,2,FALSE))</f>
        <v>0</v>
      </c>
      <c r="Q48" s="11">
        <f>IF(ISNA(VLOOKUP($A48,'Part 2'!$AQ$8:$AR$155,2,FALSE)),0,VLOOKUP($A48,'Part 2'!$AQ$8:$AR$155,2,FALSE))</f>
        <v>0</v>
      </c>
      <c r="R48" s="10">
        <f>IF(ISNA(VLOOKUP($A48,'Part 2'!$AT$8:$AU$155,2,FALSE)),0,VLOOKUP($A48,'Part 2'!$AT$8:$AU$155,2,FALSE))</f>
        <v>0</v>
      </c>
      <c r="S48" s="10">
        <f>IF(ISNA(VLOOKUP($A48,'Part 2'!$AW$8:$AX$155,2,FALSE)),0,VLOOKUP($A48,'Part 2'!$AW$8:$AX$155,2,FALSE))</f>
        <v>0</v>
      </c>
      <c r="T48" s="11">
        <v>0</v>
      </c>
    </row>
    <row r="49" spans="1:20" x14ac:dyDescent="0.25">
      <c r="A49" s="8">
        <v>2320</v>
      </c>
      <c r="B49" s="9" t="s">
        <v>46</v>
      </c>
      <c r="C49" s="10">
        <f>IF(ISNA(VLOOKUP($A49,'Part 2'!$A$8:$B$156,2,FALSE)),0,VLOOKUP($A49,'Part 2'!$A$8:$B$156,2,FALSE))</f>
        <v>1813564.99</v>
      </c>
      <c r="D49" s="11">
        <f>IF(ISNA(VLOOKUP($A49,'Part 2'!$D$8:$E$120,2,FALSE)),0,VLOOKUP($A49,'Part 2'!$D$8:$E$120,2,FALSE))</f>
        <v>0</v>
      </c>
      <c r="E49" s="10">
        <f>IF(ISNA(VLOOKUP($A49,'Part 2'!$G$8:$H$153,2,FALSE)),0,VLOOKUP($A49,'Part 2'!$G$8:$H$153,2,FALSE))</f>
        <v>842034.07</v>
      </c>
      <c r="F49" s="11">
        <f>IF(ISNA(VLOOKUP($A49,'Part 2'!$J$8:$K$137,2,FALSE)),0,VLOOKUP($A49,'Part 2'!$J$8:$K$137,2,FALSE))</f>
        <v>0</v>
      </c>
      <c r="G49" s="10">
        <f>IF(ISNA(VLOOKUP($A49,'Part 2'!$M$8:$N$155,2,FALSE)),0,VLOOKUP($A49,'Part 2'!$M$8:$N$155,2,FALSE))</f>
        <v>0</v>
      </c>
      <c r="H49" s="11">
        <f>IF(ISNA(VLOOKUP($A49,'Part 2'!$P$8:$Q$155,2,FALSE)),0,VLOOKUP($A49,'Part 2'!$P$8:$Q$155,2,FALSE))</f>
        <v>0</v>
      </c>
      <c r="I49" s="10">
        <f>IF(ISNA(VLOOKUP($A49,'Part 2'!$S$8:$T$155,2,FALSE)),0,VLOOKUP($A49,'Part 2'!$S$8:$T$155,2,FALSE))</f>
        <v>542859.79</v>
      </c>
      <c r="J49" s="11">
        <f>IF(ISNA(VLOOKUP($A49,'Part 2'!$V$8:$W$155,2,FALSE)),0,VLOOKUP($A49,'Part 2'!$V$8:$W$155,2,FALSE))</f>
        <v>0</v>
      </c>
      <c r="K49" s="10">
        <f>IF(ISNA(VLOOKUP($A49,'Part 2'!$Y$8:$Z$155,2,FALSE)),0,VLOOKUP($A49,'Part 2'!$Y$8:$Z$155,2,FALSE))</f>
        <v>16697.53</v>
      </c>
      <c r="L49" s="11">
        <f>IF(ISNA(VLOOKUP($A49,'Part 2'!$AB$8:$AC$155,2,FALSE)),0,VLOOKUP($A49,'Part 2'!$AB$8:$AC$155,2,FALSE))</f>
        <v>0</v>
      </c>
      <c r="M49" s="10">
        <f>IF(ISNA(VLOOKUP($A49,'Part 2'!$AE$8:$AF$155,2,FALSE)),0,VLOOKUP($A49,'Part 2'!$AE$8:$AF$155,2,FALSE))</f>
        <v>0</v>
      </c>
      <c r="N49" s="10">
        <f>IF(ISNA(VLOOKUP($A49,'Part 2'!$AH$8:$AI$155,2,FALSE)),0,VLOOKUP($A49,'Part 2'!$AH$8:$AI$155,2,FALSE))</f>
        <v>0</v>
      </c>
      <c r="O49" s="10">
        <f>IF(ISNA(VLOOKUP($A49,'Part 2'!$AK$8:$AL$155,2,FALSE)),0,VLOOKUP($A49,'Part 2'!$AK$8:$AL$155,2,FALSE))</f>
        <v>0</v>
      </c>
      <c r="P49" s="11">
        <f>IF(ISNA(VLOOKUP($A49,'Part 2'!$AN$8:$AO$155,2,FALSE)),0,VLOOKUP($A49,'Part 2'!$AN$8:$AO$155,2,FALSE))</f>
        <v>0</v>
      </c>
      <c r="Q49" s="11">
        <f>IF(ISNA(VLOOKUP($A49,'Part 2'!$AQ$8:$AR$155,2,FALSE)),0,VLOOKUP($A49,'Part 2'!$AQ$8:$AR$155,2,FALSE))</f>
        <v>0</v>
      </c>
      <c r="R49" s="10">
        <f>IF(ISNA(VLOOKUP($A49,'Part 2'!$AT$8:$AU$155,2,FALSE)),0,VLOOKUP($A49,'Part 2'!$AT$8:$AU$155,2,FALSE))</f>
        <v>0</v>
      </c>
      <c r="S49" s="10">
        <f>IF(ISNA(VLOOKUP($A49,'Part 2'!$AW$8:$AX$155,2,FALSE)),0,VLOOKUP($A49,'Part 2'!$AW$8:$AX$155,2,FALSE))</f>
        <v>0</v>
      </c>
      <c r="T49" s="11">
        <v>0</v>
      </c>
    </row>
    <row r="50" spans="1:20" x14ac:dyDescent="0.25">
      <c r="A50" s="8">
        <v>2400</v>
      </c>
      <c r="B50" s="9" t="s">
        <v>47</v>
      </c>
      <c r="C50" s="10">
        <f>IF(ISNA(VLOOKUP($A50,'Part 2'!$A$8:$B$156,2,FALSE)),0,VLOOKUP($A50,'Part 2'!$A$8:$B$156,2,FALSE))</f>
        <v>11814878.050000001</v>
      </c>
      <c r="D50" s="11">
        <f>IF(ISNA(VLOOKUP($A50,'Part 2'!$D$8:$E$120,2,FALSE)),0,VLOOKUP($A50,'Part 2'!$D$8:$E$120,2,FALSE))</f>
        <v>0</v>
      </c>
      <c r="E50" s="10">
        <f>IF(ISNA(VLOOKUP($A50,'Part 2'!$G$8:$H$153,2,FALSE)),0,VLOOKUP($A50,'Part 2'!$G$8:$H$153,2,FALSE))</f>
        <v>6003643.7400000002</v>
      </c>
      <c r="F50" s="11">
        <f>IF(ISNA(VLOOKUP($A50,'Part 2'!$J$8:$K$137,2,FALSE)),0,VLOOKUP($A50,'Part 2'!$J$8:$K$137,2,FALSE))</f>
        <v>697658.33</v>
      </c>
      <c r="G50" s="10">
        <f>IF(ISNA(VLOOKUP($A50,'Part 2'!$M$8:$N$155,2,FALSE)),0,VLOOKUP($A50,'Part 2'!$M$8:$N$155,2,FALSE))</f>
        <v>27052.59</v>
      </c>
      <c r="H50" s="11">
        <f>IF(ISNA(VLOOKUP($A50,'Part 2'!$P$8:$Q$155,2,FALSE)),0,VLOOKUP($A50,'Part 2'!$P$8:$Q$155,2,FALSE))</f>
        <v>0</v>
      </c>
      <c r="I50" s="10">
        <f>IF(ISNA(VLOOKUP($A50,'Part 2'!$S$8:$T$155,2,FALSE)),0,VLOOKUP($A50,'Part 2'!$S$8:$T$155,2,FALSE))</f>
        <v>3616961.39</v>
      </c>
      <c r="J50" s="11">
        <f>IF(ISNA(VLOOKUP($A50,'Part 2'!$V$8:$W$155,2,FALSE)),0,VLOOKUP($A50,'Part 2'!$V$8:$W$155,2,FALSE))</f>
        <v>7505.7</v>
      </c>
      <c r="K50" s="10">
        <f>IF(ISNA(VLOOKUP($A50,'Part 2'!$Y$8:$Z$155,2,FALSE)),0,VLOOKUP($A50,'Part 2'!$Y$8:$Z$155,2,FALSE))</f>
        <v>149786.49</v>
      </c>
      <c r="L50" s="11">
        <f>IF(ISNA(VLOOKUP($A50,'Part 2'!$AB$8:$AC$155,2,FALSE)),0,VLOOKUP($A50,'Part 2'!$AB$8:$AC$155,2,FALSE))</f>
        <v>0</v>
      </c>
      <c r="M50" s="10">
        <f>IF(ISNA(VLOOKUP($A50,'Part 2'!$AE$8:$AF$155,2,FALSE)),0,VLOOKUP($A50,'Part 2'!$AE$8:$AF$155,2,FALSE))</f>
        <v>5513415.4199999999</v>
      </c>
      <c r="N50" s="10">
        <f>IF(ISNA(VLOOKUP($A50,'Part 2'!$AH$8:$AI$155,2,FALSE)),0,VLOOKUP($A50,'Part 2'!$AH$8:$AI$155,2,FALSE))</f>
        <v>375090.99</v>
      </c>
      <c r="O50" s="10">
        <f>IF(ISNA(VLOOKUP($A50,'Part 2'!$AK$8:$AL$155,2,FALSE)),0,VLOOKUP($A50,'Part 2'!$AK$8:$AL$155,2,FALSE))</f>
        <v>0</v>
      </c>
      <c r="P50" s="11">
        <f>IF(ISNA(VLOOKUP($A50,'Part 2'!$AN$8:$AO$155,2,FALSE)),0,VLOOKUP($A50,'Part 2'!$AN$8:$AO$155,2,FALSE))</f>
        <v>0</v>
      </c>
      <c r="Q50" s="11">
        <f>IF(ISNA(VLOOKUP($A50,'Part 2'!$AQ$8:$AR$155,2,FALSE)),0,VLOOKUP($A50,'Part 2'!$AQ$8:$AR$155,2,FALSE))</f>
        <v>628397.39</v>
      </c>
      <c r="R50" s="10">
        <f>IF(ISNA(VLOOKUP($A50,'Part 2'!$AT$8:$AU$155,2,FALSE)),0,VLOOKUP($A50,'Part 2'!$AT$8:$AU$155,2,FALSE))</f>
        <v>0</v>
      </c>
      <c r="S50" s="10">
        <f>IF(ISNA(VLOOKUP($A50,'Part 2'!$AW$8:$AX$155,2,FALSE)),0,VLOOKUP($A50,'Part 2'!$AW$8:$AX$155,2,FALSE))</f>
        <v>229173.73</v>
      </c>
      <c r="T50" s="11">
        <v>0</v>
      </c>
    </row>
    <row r="51" spans="1:20" x14ac:dyDescent="0.25">
      <c r="A51" s="8">
        <v>2420</v>
      </c>
      <c r="B51" s="9" t="s">
        <v>48</v>
      </c>
      <c r="C51" s="10">
        <f>IF(ISNA(VLOOKUP($A51,'Part 2'!$A$8:$B$156,2,FALSE)),0,VLOOKUP($A51,'Part 2'!$A$8:$B$156,2,FALSE))</f>
        <v>3901943.56</v>
      </c>
      <c r="D51" s="11">
        <f>IF(ISNA(VLOOKUP($A51,'Part 2'!$D$8:$E$120,2,FALSE)),0,VLOOKUP($A51,'Part 2'!$D$8:$E$120,2,FALSE))</f>
        <v>0</v>
      </c>
      <c r="E51" s="10">
        <f>IF(ISNA(VLOOKUP($A51,'Part 2'!$G$8:$H$153,2,FALSE)),0,VLOOKUP($A51,'Part 2'!$G$8:$H$153,2,FALSE))</f>
        <v>3185425.93</v>
      </c>
      <c r="F51" s="11">
        <f>IF(ISNA(VLOOKUP($A51,'Part 2'!$J$8:$K$137,2,FALSE)),0,VLOOKUP($A51,'Part 2'!$J$8:$K$137,2,FALSE))</f>
        <v>321285.87</v>
      </c>
      <c r="G51" s="10">
        <f>IF(ISNA(VLOOKUP($A51,'Part 2'!$M$8:$N$155,2,FALSE)),0,VLOOKUP($A51,'Part 2'!$M$8:$N$155,2,FALSE))</f>
        <v>71599.94</v>
      </c>
      <c r="H51" s="11">
        <f>IF(ISNA(VLOOKUP($A51,'Part 2'!$P$8:$Q$155,2,FALSE)),0,VLOOKUP($A51,'Part 2'!$P$8:$Q$155,2,FALSE))</f>
        <v>6238.48</v>
      </c>
      <c r="I51" s="10">
        <f>IF(ISNA(VLOOKUP($A51,'Part 2'!$S$8:$T$155,2,FALSE)),0,VLOOKUP($A51,'Part 2'!$S$8:$T$155,2,FALSE))</f>
        <v>1477496.2</v>
      </c>
      <c r="J51" s="11">
        <f>IF(ISNA(VLOOKUP($A51,'Part 2'!$V$8:$W$155,2,FALSE)),0,VLOOKUP($A51,'Part 2'!$V$8:$W$155,2,FALSE))</f>
        <v>62043.59</v>
      </c>
      <c r="K51" s="10">
        <f>IF(ISNA(VLOOKUP($A51,'Part 2'!$Y$8:$Z$155,2,FALSE)),0,VLOOKUP($A51,'Part 2'!$Y$8:$Z$155,2,FALSE))</f>
        <v>62821.62</v>
      </c>
      <c r="L51" s="11">
        <f>IF(ISNA(VLOOKUP($A51,'Part 2'!$AB$8:$AC$155,2,FALSE)),0,VLOOKUP($A51,'Part 2'!$AB$8:$AC$155,2,FALSE))</f>
        <v>1174.8599999999999</v>
      </c>
      <c r="M51" s="10">
        <f>IF(ISNA(VLOOKUP($A51,'Part 2'!$AE$8:$AF$155,2,FALSE)),0,VLOOKUP($A51,'Part 2'!$AE$8:$AF$155,2,FALSE))</f>
        <v>0</v>
      </c>
      <c r="N51" s="10">
        <f>IF(ISNA(VLOOKUP($A51,'Part 2'!$AH$8:$AI$155,2,FALSE)),0,VLOOKUP($A51,'Part 2'!$AH$8:$AI$155,2,FALSE))</f>
        <v>0</v>
      </c>
      <c r="O51" s="10">
        <f>IF(ISNA(VLOOKUP($A51,'Part 2'!$AK$8:$AL$155,2,FALSE)),0,VLOOKUP($A51,'Part 2'!$AK$8:$AL$155,2,FALSE))</f>
        <v>0</v>
      </c>
      <c r="P51" s="11">
        <f>IF(ISNA(VLOOKUP($A51,'Part 2'!$AN$8:$AO$155,2,FALSE)),0,VLOOKUP($A51,'Part 2'!$AN$8:$AO$155,2,FALSE))</f>
        <v>0</v>
      </c>
      <c r="Q51" s="11">
        <f>IF(ISNA(VLOOKUP($A51,'Part 2'!$AQ$8:$AR$155,2,FALSE)),0,VLOOKUP($A51,'Part 2'!$AQ$8:$AR$155,2,FALSE))</f>
        <v>0</v>
      </c>
      <c r="R51" s="10">
        <f>IF(ISNA(VLOOKUP($A51,'Part 2'!$AT$8:$AU$155,2,FALSE)),0,VLOOKUP($A51,'Part 2'!$AT$8:$AU$155,2,FALSE))</f>
        <v>0</v>
      </c>
      <c r="S51" s="10">
        <f>IF(ISNA(VLOOKUP($A51,'Part 2'!$AW$8:$AX$155,2,FALSE)),0,VLOOKUP($A51,'Part 2'!$AW$8:$AX$155,2,FALSE))</f>
        <v>69113.69</v>
      </c>
      <c r="T51" s="11">
        <v>0</v>
      </c>
    </row>
    <row r="52" spans="1:20" x14ac:dyDescent="0.25">
      <c r="A52" s="8">
        <v>2421</v>
      </c>
      <c r="B52" s="9" t="s">
        <v>49</v>
      </c>
      <c r="C52" s="10">
        <f>IF(ISNA(VLOOKUP($A52,'Part 2'!$A$8:$B$156,2,FALSE)),0,VLOOKUP($A52,'Part 2'!$A$8:$B$156,2,FALSE))</f>
        <v>4841807.93</v>
      </c>
      <c r="D52" s="11">
        <f>IF(ISNA(VLOOKUP($A52,'Part 2'!$D$8:$E$120,2,FALSE)),0,VLOOKUP($A52,'Part 2'!$D$8:$E$120,2,FALSE))</f>
        <v>2481.9899999999998</v>
      </c>
      <c r="E52" s="10">
        <f>IF(ISNA(VLOOKUP($A52,'Part 2'!$G$8:$H$153,2,FALSE)),0,VLOOKUP($A52,'Part 2'!$G$8:$H$153,2,FALSE))</f>
        <v>3626519.21</v>
      </c>
      <c r="F52" s="11">
        <f>IF(ISNA(VLOOKUP($A52,'Part 2'!$J$8:$K$137,2,FALSE)),0,VLOOKUP($A52,'Part 2'!$J$8:$K$137,2,FALSE))</f>
        <v>856913.38</v>
      </c>
      <c r="G52" s="10">
        <f>IF(ISNA(VLOOKUP($A52,'Part 2'!$M$8:$N$155,2,FALSE)),0,VLOOKUP($A52,'Part 2'!$M$8:$N$155,2,FALSE))</f>
        <v>37539.31</v>
      </c>
      <c r="H52" s="11">
        <f>IF(ISNA(VLOOKUP($A52,'Part 2'!$P$8:$Q$155,2,FALSE)),0,VLOOKUP($A52,'Part 2'!$P$8:$Q$155,2,FALSE))</f>
        <v>4514</v>
      </c>
      <c r="I52" s="10">
        <f>IF(ISNA(VLOOKUP($A52,'Part 2'!$S$8:$T$155,2,FALSE)),0,VLOOKUP($A52,'Part 2'!$S$8:$T$155,2,FALSE))</f>
        <v>1589562.36</v>
      </c>
      <c r="J52" s="11">
        <f>IF(ISNA(VLOOKUP($A52,'Part 2'!$V$8:$W$155,2,FALSE)),0,VLOOKUP($A52,'Part 2'!$V$8:$W$155,2,FALSE))</f>
        <v>28329.13</v>
      </c>
      <c r="K52" s="10">
        <f>IF(ISNA(VLOOKUP($A52,'Part 2'!$Y$8:$Z$155,2,FALSE)),0,VLOOKUP($A52,'Part 2'!$Y$8:$Z$155,2,FALSE))</f>
        <v>48144</v>
      </c>
      <c r="L52" s="11">
        <f>IF(ISNA(VLOOKUP($A52,'Part 2'!$AB$8:$AC$155,2,FALSE)),0,VLOOKUP($A52,'Part 2'!$AB$8:$AC$155,2,FALSE))</f>
        <v>0</v>
      </c>
      <c r="M52" s="10">
        <f>IF(ISNA(VLOOKUP($A52,'Part 2'!$AE$8:$AF$155,2,FALSE)),0,VLOOKUP($A52,'Part 2'!$AE$8:$AF$155,2,FALSE))</f>
        <v>0</v>
      </c>
      <c r="N52" s="10">
        <f>IF(ISNA(VLOOKUP($A52,'Part 2'!$AH$8:$AI$155,2,FALSE)),0,VLOOKUP($A52,'Part 2'!$AH$8:$AI$155,2,FALSE))</f>
        <v>0</v>
      </c>
      <c r="O52" s="10">
        <f>IF(ISNA(VLOOKUP($A52,'Part 2'!$AK$8:$AL$155,2,FALSE)),0,VLOOKUP($A52,'Part 2'!$AK$8:$AL$155,2,FALSE))</f>
        <v>0</v>
      </c>
      <c r="P52" s="11">
        <f>IF(ISNA(VLOOKUP($A52,'Part 2'!$AN$8:$AO$155,2,FALSE)),0,VLOOKUP($A52,'Part 2'!$AN$8:$AO$155,2,FALSE))</f>
        <v>0</v>
      </c>
      <c r="Q52" s="11">
        <f>IF(ISNA(VLOOKUP($A52,'Part 2'!$AQ$8:$AR$155,2,FALSE)),0,VLOOKUP($A52,'Part 2'!$AQ$8:$AR$155,2,FALSE))</f>
        <v>0</v>
      </c>
      <c r="R52" s="10">
        <f>IF(ISNA(VLOOKUP($A52,'Part 2'!$AT$8:$AU$155,2,FALSE)),0,VLOOKUP($A52,'Part 2'!$AT$8:$AU$155,2,FALSE))</f>
        <v>0</v>
      </c>
      <c r="S52" s="10">
        <f>IF(ISNA(VLOOKUP($A52,'Part 2'!$AW$8:$AX$155,2,FALSE)),0,VLOOKUP($A52,'Part 2'!$AW$8:$AX$155,2,FALSE))</f>
        <v>0</v>
      </c>
      <c r="T52" s="11">
        <v>0</v>
      </c>
    </row>
    <row r="53" spans="1:20" x14ac:dyDescent="0.25">
      <c r="A53" s="8">
        <v>2422</v>
      </c>
      <c r="B53" s="9" t="s">
        <v>50</v>
      </c>
      <c r="C53" s="10">
        <f>IF(ISNA(VLOOKUP($A53,'Part 2'!$A$8:$B$156,2,FALSE)),0,VLOOKUP($A53,'Part 2'!$A$8:$B$156,2,FALSE))</f>
        <v>2594589.87</v>
      </c>
      <c r="D53" s="11">
        <f>IF(ISNA(VLOOKUP($A53,'Part 2'!$D$8:$E$120,2,FALSE)),0,VLOOKUP($A53,'Part 2'!$D$8:$E$120,2,FALSE))</f>
        <v>604.39</v>
      </c>
      <c r="E53" s="10">
        <f>IF(ISNA(VLOOKUP($A53,'Part 2'!$G$8:$H$153,2,FALSE)),0,VLOOKUP($A53,'Part 2'!$G$8:$H$153,2,FALSE))</f>
        <v>988081.64</v>
      </c>
      <c r="F53" s="11">
        <f>IF(ISNA(VLOOKUP($A53,'Part 2'!$J$8:$K$137,2,FALSE)),0,VLOOKUP($A53,'Part 2'!$J$8:$K$137,2,FALSE))</f>
        <v>36960.33</v>
      </c>
      <c r="G53" s="10">
        <f>IF(ISNA(VLOOKUP($A53,'Part 2'!$M$8:$N$155,2,FALSE)),0,VLOOKUP($A53,'Part 2'!$M$8:$N$155,2,FALSE))</f>
        <v>0</v>
      </c>
      <c r="H53" s="11">
        <f>IF(ISNA(VLOOKUP($A53,'Part 2'!$P$8:$Q$155,2,FALSE)),0,VLOOKUP($A53,'Part 2'!$P$8:$Q$155,2,FALSE))</f>
        <v>0</v>
      </c>
      <c r="I53" s="10">
        <f>IF(ISNA(VLOOKUP($A53,'Part 2'!$S$8:$T$155,2,FALSE)),0,VLOOKUP($A53,'Part 2'!$S$8:$T$155,2,FALSE))</f>
        <v>671757.67</v>
      </c>
      <c r="J53" s="11">
        <f>IF(ISNA(VLOOKUP($A53,'Part 2'!$V$8:$W$155,2,FALSE)),0,VLOOKUP($A53,'Part 2'!$V$8:$W$155,2,FALSE))</f>
        <v>27305.49</v>
      </c>
      <c r="K53" s="10">
        <f>IF(ISNA(VLOOKUP($A53,'Part 2'!$Y$8:$Z$155,2,FALSE)),0,VLOOKUP($A53,'Part 2'!$Y$8:$Z$155,2,FALSE))</f>
        <v>22342.95</v>
      </c>
      <c r="L53" s="11">
        <f>IF(ISNA(VLOOKUP($A53,'Part 2'!$AB$8:$AC$155,2,FALSE)),0,VLOOKUP($A53,'Part 2'!$AB$8:$AC$155,2,FALSE))</f>
        <v>1199</v>
      </c>
      <c r="M53" s="10">
        <f>IF(ISNA(VLOOKUP($A53,'Part 2'!$AE$8:$AF$155,2,FALSE)),0,VLOOKUP($A53,'Part 2'!$AE$8:$AF$155,2,FALSE))</f>
        <v>0</v>
      </c>
      <c r="N53" s="10">
        <f>IF(ISNA(VLOOKUP($A53,'Part 2'!$AH$8:$AI$155,2,FALSE)),0,VLOOKUP($A53,'Part 2'!$AH$8:$AI$155,2,FALSE))</f>
        <v>0</v>
      </c>
      <c r="O53" s="10">
        <f>IF(ISNA(VLOOKUP($A53,'Part 2'!$AK$8:$AL$155,2,FALSE)),0,VLOOKUP($A53,'Part 2'!$AK$8:$AL$155,2,FALSE))</f>
        <v>0</v>
      </c>
      <c r="P53" s="11">
        <f>IF(ISNA(VLOOKUP($A53,'Part 2'!$AN$8:$AO$155,2,FALSE)),0,VLOOKUP($A53,'Part 2'!$AN$8:$AO$155,2,FALSE))</f>
        <v>0</v>
      </c>
      <c r="Q53" s="11">
        <f>IF(ISNA(VLOOKUP($A53,'Part 2'!$AQ$8:$AR$155,2,FALSE)),0,VLOOKUP($A53,'Part 2'!$AQ$8:$AR$155,2,FALSE))</f>
        <v>0</v>
      </c>
      <c r="R53" s="10">
        <f>IF(ISNA(VLOOKUP($A53,'Part 2'!$AT$8:$AU$155,2,FALSE)),0,VLOOKUP($A53,'Part 2'!$AT$8:$AU$155,2,FALSE))</f>
        <v>0</v>
      </c>
      <c r="S53" s="10">
        <f>IF(ISNA(VLOOKUP($A53,'Part 2'!$AW$8:$AX$155,2,FALSE)),0,VLOOKUP($A53,'Part 2'!$AW$8:$AX$155,2,FALSE))</f>
        <v>0</v>
      </c>
      <c r="T53" s="11">
        <v>0</v>
      </c>
    </row>
    <row r="54" spans="1:20" x14ac:dyDescent="0.25">
      <c r="A54" s="8">
        <v>2423</v>
      </c>
      <c r="B54" s="9" t="s">
        <v>51</v>
      </c>
      <c r="C54" s="10">
        <f>IF(ISNA(VLOOKUP($A54,'Part 2'!$A$8:$B$156,2,FALSE)),0,VLOOKUP($A54,'Part 2'!$A$8:$B$156,2,FALSE))</f>
        <v>1844753.22</v>
      </c>
      <c r="D54" s="11">
        <f>IF(ISNA(VLOOKUP($A54,'Part 2'!$D$8:$E$120,2,FALSE)),0,VLOOKUP($A54,'Part 2'!$D$8:$E$120,2,FALSE))</f>
        <v>0</v>
      </c>
      <c r="E54" s="10">
        <f>IF(ISNA(VLOOKUP($A54,'Part 2'!$G$8:$H$153,2,FALSE)),0,VLOOKUP($A54,'Part 2'!$G$8:$H$153,2,FALSE))</f>
        <v>634177.26</v>
      </c>
      <c r="F54" s="11">
        <f>IF(ISNA(VLOOKUP($A54,'Part 2'!$J$8:$K$137,2,FALSE)),0,VLOOKUP($A54,'Part 2'!$J$8:$K$137,2,FALSE))</f>
        <v>117361.23</v>
      </c>
      <c r="G54" s="10">
        <f>IF(ISNA(VLOOKUP($A54,'Part 2'!$M$8:$N$155,2,FALSE)),0,VLOOKUP($A54,'Part 2'!$M$8:$N$155,2,FALSE))</f>
        <v>0</v>
      </c>
      <c r="H54" s="11">
        <f>IF(ISNA(VLOOKUP($A54,'Part 2'!$P$8:$Q$155,2,FALSE)),0,VLOOKUP($A54,'Part 2'!$P$8:$Q$155,2,FALSE))</f>
        <v>0</v>
      </c>
      <c r="I54" s="10">
        <f>IF(ISNA(VLOOKUP($A54,'Part 2'!$S$8:$T$155,2,FALSE)),0,VLOOKUP($A54,'Part 2'!$S$8:$T$155,2,FALSE))</f>
        <v>517781.35</v>
      </c>
      <c r="J54" s="11">
        <f>IF(ISNA(VLOOKUP($A54,'Part 2'!$V$8:$W$155,2,FALSE)),0,VLOOKUP($A54,'Part 2'!$V$8:$W$155,2,FALSE))</f>
        <v>33228.58</v>
      </c>
      <c r="K54" s="10">
        <f>IF(ISNA(VLOOKUP($A54,'Part 2'!$Y$8:$Z$155,2,FALSE)),0,VLOOKUP($A54,'Part 2'!$Y$8:$Z$155,2,FALSE))</f>
        <v>19833.03</v>
      </c>
      <c r="L54" s="11">
        <f>IF(ISNA(VLOOKUP($A54,'Part 2'!$AB$8:$AC$155,2,FALSE)),0,VLOOKUP($A54,'Part 2'!$AB$8:$AC$155,2,FALSE))</f>
        <v>0</v>
      </c>
      <c r="M54" s="10">
        <f>IF(ISNA(VLOOKUP($A54,'Part 2'!$AE$8:$AF$155,2,FALSE)),0,VLOOKUP($A54,'Part 2'!$AE$8:$AF$155,2,FALSE))</f>
        <v>675330.11</v>
      </c>
      <c r="N54" s="10">
        <f>IF(ISNA(VLOOKUP($A54,'Part 2'!$AH$8:$AI$155,2,FALSE)),0,VLOOKUP($A54,'Part 2'!$AH$8:$AI$155,2,FALSE))</f>
        <v>675330.11</v>
      </c>
      <c r="O54" s="10">
        <f>IF(ISNA(VLOOKUP($A54,'Part 2'!$AK$8:$AL$155,2,FALSE)),0,VLOOKUP($A54,'Part 2'!$AK$8:$AL$155,2,FALSE))</f>
        <v>0</v>
      </c>
      <c r="P54" s="11">
        <f>IF(ISNA(VLOOKUP($A54,'Part 2'!$AN$8:$AO$155,2,FALSE)),0,VLOOKUP($A54,'Part 2'!$AN$8:$AO$155,2,FALSE))</f>
        <v>0</v>
      </c>
      <c r="Q54" s="11">
        <f>IF(ISNA(VLOOKUP($A54,'Part 2'!$AQ$8:$AR$155,2,FALSE)),0,VLOOKUP($A54,'Part 2'!$AQ$8:$AR$155,2,FALSE))</f>
        <v>0</v>
      </c>
      <c r="R54" s="10">
        <f>IF(ISNA(VLOOKUP($A54,'Part 2'!$AT$8:$AU$155,2,FALSE)),0,VLOOKUP($A54,'Part 2'!$AT$8:$AU$155,2,FALSE))</f>
        <v>0</v>
      </c>
      <c r="S54" s="10">
        <f>IF(ISNA(VLOOKUP($A54,'Part 2'!$AW$8:$AX$155,2,FALSE)),0,VLOOKUP($A54,'Part 2'!$AW$8:$AX$155,2,FALSE))</f>
        <v>266.17</v>
      </c>
      <c r="T54" s="11">
        <v>0</v>
      </c>
    </row>
    <row r="55" spans="1:20" x14ac:dyDescent="0.25">
      <c r="A55" s="8">
        <v>2500</v>
      </c>
      <c r="B55" s="9" t="s">
        <v>52</v>
      </c>
      <c r="C55" s="10">
        <f>IF(ISNA(VLOOKUP($A55,'Part 2'!$A$8:$B$156,2,FALSE)),0,VLOOKUP($A55,'Part 2'!$A$8:$B$156,2,FALSE))</f>
        <v>3081155.66</v>
      </c>
      <c r="D55" s="11">
        <f>IF(ISNA(VLOOKUP($A55,'Part 2'!$D$8:$E$120,2,FALSE)),0,VLOOKUP($A55,'Part 2'!$D$8:$E$120,2,FALSE))</f>
        <v>0</v>
      </c>
      <c r="E55" s="10">
        <f>IF(ISNA(VLOOKUP($A55,'Part 2'!$G$8:$H$153,2,FALSE)),0,VLOOKUP($A55,'Part 2'!$G$8:$H$153,2,FALSE))</f>
        <v>1451751.19</v>
      </c>
      <c r="F55" s="11">
        <f>IF(ISNA(VLOOKUP($A55,'Part 2'!$J$8:$K$137,2,FALSE)),0,VLOOKUP($A55,'Part 2'!$J$8:$K$137,2,FALSE))</f>
        <v>252003.1</v>
      </c>
      <c r="G55" s="10">
        <f>IF(ISNA(VLOOKUP($A55,'Part 2'!$M$8:$N$155,2,FALSE)),0,VLOOKUP($A55,'Part 2'!$M$8:$N$155,2,FALSE))</f>
        <v>2959</v>
      </c>
      <c r="H55" s="11">
        <f>IF(ISNA(VLOOKUP($A55,'Part 2'!$P$8:$Q$155,2,FALSE)),0,VLOOKUP($A55,'Part 2'!$P$8:$Q$155,2,FALSE))</f>
        <v>0</v>
      </c>
      <c r="I55" s="10">
        <f>IF(ISNA(VLOOKUP($A55,'Part 2'!$S$8:$T$155,2,FALSE)),0,VLOOKUP($A55,'Part 2'!$S$8:$T$155,2,FALSE))</f>
        <v>1435585.7</v>
      </c>
      <c r="J55" s="11">
        <f>IF(ISNA(VLOOKUP($A55,'Part 2'!$V$8:$W$155,2,FALSE)),0,VLOOKUP($A55,'Part 2'!$V$8:$W$155,2,FALSE))</f>
        <v>6888.86</v>
      </c>
      <c r="K55" s="10">
        <f>IF(ISNA(VLOOKUP($A55,'Part 2'!$Y$8:$Z$155,2,FALSE)),0,VLOOKUP($A55,'Part 2'!$Y$8:$Z$155,2,FALSE))</f>
        <v>46120.74</v>
      </c>
      <c r="L55" s="11">
        <f>IF(ISNA(VLOOKUP($A55,'Part 2'!$AB$8:$AC$155,2,FALSE)),0,VLOOKUP($A55,'Part 2'!$AB$8:$AC$155,2,FALSE))</f>
        <v>0</v>
      </c>
      <c r="M55" s="10">
        <f>IF(ISNA(VLOOKUP($A55,'Part 2'!$AE$8:$AF$155,2,FALSE)),0,VLOOKUP($A55,'Part 2'!$AE$8:$AF$155,2,FALSE))</f>
        <v>131943.60999999999</v>
      </c>
      <c r="N55" s="10">
        <f>IF(ISNA(VLOOKUP($A55,'Part 2'!$AH$8:$AI$155,2,FALSE)),0,VLOOKUP($A55,'Part 2'!$AH$8:$AI$155,2,FALSE))</f>
        <v>131530</v>
      </c>
      <c r="O55" s="10">
        <f>IF(ISNA(VLOOKUP($A55,'Part 2'!$AK$8:$AL$155,2,FALSE)),0,VLOOKUP($A55,'Part 2'!$AK$8:$AL$155,2,FALSE))</f>
        <v>1170.26</v>
      </c>
      <c r="P55" s="11">
        <f>IF(ISNA(VLOOKUP($A55,'Part 2'!$AN$8:$AO$155,2,FALSE)),0,VLOOKUP($A55,'Part 2'!$AN$8:$AO$155,2,FALSE))</f>
        <v>0</v>
      </c>
      <c r="Q55" s="11">
        <f>IF(ISNA(VLOOKUP($A55,'Part 2'!$AQ$8:$AR$155,2,FALSE)),0,VLOOKUP($A55,'Part 2'!$AQ$8:$AR$155,2,FALSE))</f>
        <v>0</v>
      </c>
      <c r="R55" s="10">
        <f>IF(ISNA(VLOOKUP($A55,'Part 2'!$AT$8:$AU$155,2,FALSE)),0,VLOOKUP($A55,'Part 2'!$AT$8:$AU$155,2,FALSE))</f>
        <v>0</v>
      </c>
      <c r="S55" s="10">
        <f>IF(ISNA(VLOOKUP($A55,'Part 2'!$AW$8:$AX$155,2,FALSE)),0,VLOOKUP($A55,'Part 2'!$AW$8:$AX$155,2,FALSE))</f>
        <v>19570.82</v>
      </c>
      <c r="T55" s="11">
        <v>0</v>
      </c>
    </row>
    <row r="56" spans="1:20" x14ac:dyDescent="0.25">
      <c r="A56" s="8">
        <v>2505</v>
      </c>
      <c r="B56" s="9" t="s">
        <v>237</v>
      </c>
      <c r="C56" s="10">
        <f>IF(ISNA(VLOOKUP($A56,'Part 2'!$A$8:$B$156,2,FALSE)),0,VLOOKUP($A56,'Part 2'!$A$8:$B$156,2,FALSE))</f>
        <v>0</v>
      </c>
      <c r="D56" s="11">
        <f>IF(ISNA(VLOOKUP($A56,'Part 2'!$D$8:$E$120,2,FALSE)),0,VLOOKUP($A56,'Part 2'!$D$8:$E$120,2,FALSE))</f>
        <v>0</v>
      </c>
      <c r="E56" s="10">
        <f>IF(ISNA(VLOOKUP($A56,'Part 2'!$G$8:$H$153,2,FALSE)),0,VLOOKUP($A56,'Part 2'!$G$8:$H$153,2,FALSE))</f>
        <v>293416.8</v>
      </c>
      <c r="F56" s="11">
        <f>IF(ISNA(VLOOKUP($A56,'Part 2'!$J$8:$K$137,2,FALSE)),0,VLOOKUP($A56,'Part 2'!$J$8:$K$137,2,FALSE))</f>
        <v>0</v>
      </c>
      <c r="G56" s="10">
        <f>IF(ISNA(VLOOKUP($A56,'Part 2'!$M$8:$N$155,2,FALSE)),0,VLOOKUP($A56,'Part 2'!$M$8:$N$155,2,FALSE))</f>
        <v>0</v>
      </c>
      <c r="H56" s="11">
        <f>IF(ISNA(VLOOKUP($A56,'Part 2'!$P$8:$Q$155,2,FALSE)),0,VLOOKUP($A56,'Part 2'!$P$8:$Q$155,2,FALSE))</f>
        <v>0</v>
      </c>
      <c r="I56" s="10">
        <f>IF(ISNA(VLOOKUP($A56,'Part 2'!$S$8:$T$155,2,FALSE)),0,VLOOKUP($A56,'Part 2'!$S$8:$T$155,2,FALSE))</f>
        <v>63390</v>
      </c>
      <c r="J56" s="11">
        <f>IF(ISNA(VLOOKUP($A56,'Part 2'!$V$8:$W$155,2,FALSE)),0,VLOOKUP($A56,'Part 2'!$V$8:$W$155,2,FALSE))</f>
        <v>0</v>
      </c>
      <c r="K56" s="10">
        <f>IF(ISNA(VLOOKUP($A56,'Part 2'!$Y$8:$Z$155,2,FALSE)),0,VLOOKUP($A56,'Part 2'!$Y$8:$Z$155,2,FALSE))</f>
        <v>0</v>
      </c>
      <c r="L56" s="11">
        <f>IF(ISNA(VLOOKUP($A56,'Part 2'!$AB$8:$AC$155,2,FALSE)),0,VLOOKUP($A56,'Part 2'!$AB$8:$AC$155,2,FALSE))</f>
        <v>0</v>
      </c>
      <c r="M56" s="10">
        <f>IF(ISNA(VLOOKUP($A56,'Part 2'!$AE$8:$AF$155,2,FALSE)),0,VLOOKUP($A56,'Part 2'!$AE$8:$AF$155,2,FALSE))</f>
        <v>0</v>
      </c>
      <c r="N56" s="10">
        <f>IF(ISNA(VLOOKUP($A56,'Part 2'!$AH$8:$AI$155,2,FALSE)),0,VLOOKUP($A56,'Part 2'!$AH$8:$AI$155,2,FALSE))</f>
        <v>0</v>
      </c>
      <c r="O56" s="10">
        <f>IF(ISNA(VLOOKUP($A56,'Part 2'!$AK$8:$AL$155,2,FALSE)),0,VLOOKUP($A56,'Part 2'!$AK$8:$AL$155,2,FALSE))</f>
        <v>0</v>
      </c>
      <c r="P56" s="11">
        <f>IF(ISNA(VLOOKUP($A56,'Part 2'!$AN$8:$AO$155,2,FALSE)),0,VLOOKUP($A56,'Part 2'!$AN$8:$AO$155,2,FALSE))</f>
        <v>0</v>
      </c>
      <c r="Q56" s="11">
        <f>IF(ISNA(VLOOKUP($A56,'Part 2'!$AQ$8:$AR$155,2,FALSE)),0,VLOOKUP($A56,'Part 2'!$AQ$8:$AR$155,2,FALSE))</f>
        <v>339824.37</v>
      </c>
      <c r="R56" s="10">
        <f>IF(ISNA(VLOOKUP($A56,'Part 2'!$AT$8:$AU$155,2,FALSE)),0,VLOOKUP($A56,'Part 2'!$AT$8:$AU$155,2,FALSE))</f>
        <v>0</v>
      </c>
      <c r="S56" s="10">
        <f>IF(ISNA(VLOOKUP($A56,'Part 2'!$AW$8:$AX$155,2,FALSE)),0,VLOOKUP($A56,'Part 2'!$AW$8:$AX$155,2,FALSE))</f>
        <v>0</v>
      </c>
      <c r="T56" s="11">
        <v>0</v>
      </c>
    </row>
    <row r="57" spans="1:20" x14ac:dyDescent="0.25">
      <c r="A57" s="8">
        <v>2515</v>
      </c>
      <c r="B57" s="9" t="s">
        <v>172</v>
      </c>
      <c r="C57" s="10">
        <f>IF(ISNA(VLOOKUP($A57,'Part 2'!$A$8:$B$156,2,FALSE)),0,VLOOKUP($A57,'Part 2'!$A$8:$B$156,2,FALSE))</f>
        <v>0</v>
      </c>
      <c r="D57" s="11">
        <f>IF(ISNA(VLOOKUP($A57,'Part 2'!$D$8:$E$120,2,FALSE)),0,VLOOKUP($A57,'Part 2'!$D$8:$E$120,2,FALSE))</f>
        <v>0</v>
      </c>
      <c r="E57" s="10">
        <f>IF(ISNA(VLOOKUP($A57,'Part 2'!$G$8:$H$153,2,FALSE)),0,VLOOKUP($A57,'Part 2'!$G$8:$H$153,2,FALSE))</f>
        <v>402854.69</v>
      </c>
      <c r="F57" s="11">
        <f>IF(ISNA(VLOOKUP($A57,'Part 2'!$J$8:$K$137,2,FALSE)),0,VLOOKUP($A57,'Part 2'!$J$8:$K$137,2,FALSE))</f>
        <v>0</v>
      </c>
      <c r="G57" s="10">
        <f>IF(ISNA(VLOOKUP($A57,'Part 2'!$M$8:$N$155,2,FALSE)),0,VLOOKUP($A57,'Part 2'!$M$8:$N$155,2,FALSE))</f>
        <v>0</v>
      </c>
      <c r="H57" s="11">
        <f>IF(ISNA(VLOOKUP($A57,'Part 2'!$P$8:$Q$155,2,FALSE)),0,VLOOKUP($A57,'Part 2'!$P$8:$Q$155,2,FALSE))</f>
        <v>0</v>
      </c>
      <c r="I57" s="10">
        <f>IF(ISNA(VLOOKUP($A57,'Part 2'!$S$8:$T$155,2,FALSE)),0,VLOOKUP($A57,'Part 2'!$S$8:$T$155,2,FALSE))</f>
        <v>116381.86</v>
      </c>
      <c r="J57" s="11">
        <f>IF(ISNA(VLOOKUP($A57,'Part 2'!$V$8:$W$155,2,FALSE)),0,VLOOKUP($A57,'Part 2'!$V$8:$W$155,2,FALSE))</f>
        <v>0</v>
      </c>
      <c r="K57" s="10">
        <f>IF(ISNA(VLOOKUP($A57,'Part 2'!$Y$8:$Z$155,2,FALSE)),0,VLOOKUP($A57,'Part 2'!$Y$8:$Z$155,2,FALSE))</f>
        <v>0</v>
      </c>
      <c r="L57" s="11">
        <f>IF(ISNA(VLOOKUP($A57,'Part 2'!$AB$8:$AC$155,2,FALSE)),0,VLOOKUP($A57,'Part 2'!$AB$8:$AC$155,2,FALSE))</f>
        <v>0</v>
      </c>
      <c r="M57" s="10">
        <f>IF(ISNA(VLOOKUP($A57,'Part 2'!$AE$8:$AF$155,2,FALSE)),0,VLOOKUP($A57,'Part 2'!$AE$8:$AF$155,2,FALSE))</f>
        <v>0</v>
      </c>
      <c r="N57" s="10">
        <f>IF(ISNA(VLOOKUP($A57,'Part 2'!$AH$8:$AI$155,2,FALSE)),0,VLOOKUP($A57,'Part 2'!$AH$8:$AI$155,2,FALSE))</f>
        <v>0</v>
      </c>
      <c r="O57" s="10">
        <f>IF(ISNA(VLOOKUP($A57,'Part 2'!$AK$8:$AL$155,2,FALSE)),0,VLOOKUP($A57,'Part 2'!$AK$8:$AL$155,2,FALSE))</f>
        <v>0</v>
      </c>
      <c r="P57" s="11">
        <f>IF(ISNA(VLOOKUP($A57,'Part 2'!$AN$8:$AO$155,2,FALSE)),0,VLOOKUP($A57,'Part 2'!$AN$8:$AO$155,2,FALSE))</f>
        <v>0</v>
      </c>
      <c r="Q57" s="11">
        <f>IF(ISNA(VLOOKUP($A57,'Part 2'!$AQ$8:$AR$155,2,FALSE)),0,VLOOKUP($A57,'Part 2'!$AQ$8:$AR$155,2,FALSE))</f>
        <v>205825</v>
      </c>
      <c r="R57" s="10">
        <f>IF(ISNA(VLOOKUP($A57,'Part 2'!$AT$8:$AU$155,2,FALSE)),0,VLOOKUP($A57,'Part 2'!$AT$8:$AU$155,2,FALSE))</f>
        <v>0</v>
      </c>
      <c r="S57" s="10">
        <f>IF(ISNA(VLOOKUP($A57,'Part 2'!$AW$8:$AX$155,2,FALSE)),0,VLOOKUP($A57,'Part 2'!$AW$8:$AX$155,2,FALSE))</f>
        <v>0</v>
      </c>
      <c r="T57" s="11">
        <v>0</v>
      </c>
    </row>
    <row r="58" spans="1:20" x14ac:dyDescent="0.25">
      <c r="A58" s="8">
        <v>2520</v>
      </c>
      <c r="B58" s="9" t="s">
        <v>53</v>
      </c>
      <c r="C58" s="10">
        <f>IF(ISNA(VLOOKUP($A58,'Part 2'!$A$8:$B$156,2,FALSE)),0,VLOOKUP($A58,'Part 2'!$A$8:$B$156,2,FALSE))</f>
        <v>15388806.99</v>
      </c>
      <c r="D58" s="11">
        <f>IF(ISNA(VLOOKUP($A58,'Part 2'!$D$8:$E$120,2,FALSE)),0,VLOOKUP($A58,'Part 2'!$D$8:$E$120,2,FALSE))</f>
        <v>725</v>
      </c>
      <c r="E58" s="10">
        <f>IF(ISNA(VLOOKUP($A58,'Part 2'!$G$8:$H$153,2,FALSE)),0,VLOOKUP($A58,'Part 2'!$G$8:$H$153,2,FALSE))</f>
        <v>15828931.199999999</v>
      </c>
      <c r="F58" s="11">
        <f>IF(ISNA(VLOOKUP($A58,'Part 2'!$J$8:$K$137,2,FALSE)),0,VLOOKUP($A58,'Part 2'!$J$8:$K$137,2,FALSE))</f>
        <v>2840507.6</v>
      </c>
      <c r="G58" s="10">
        <f>IF(ISNA(VLOOKUP($A58,'Part 2'!$M$8:$N$155,2,FALSE)),0,VLOOKUP($A58,'Part 2'!$M$8:$N$155,2,FALSE))</f>
        <v>26794.18</v>
      </c>
      <c r="H58" s="11">
        <f>IF(ISNA(VLOOKUP($A58,'Part 2'!$P$8:$Q$155,2,FALSE)),0,VLOOKUP($A58,'Part 2'!$P$8:$Q$155,2,FALSE))</f>
        <v>2798.12</v>
      </c>
      <c r="I58" s="10">
        <f>IF(ISNA(VLOOKUP($A58,'Part 2'!$S$8:$T$155,2,FALSE)),0,VLOOKUP($A58,'Part 2'!$S$8:$T$155,2,FALSE))</f>
        <v>5963776.5300000003</v>
      </c>
      <c r="J58" s="11">
        <f>IF(ISNA(VLOOKUP($A58,'Part 2'!$V$8:$W$155,2,FALSE)),0,VLOOKUP($A58,'Part 2'!$V$8:$W$155,2,FALSE))</f>
        <v>214968</v>
      </c>
      <c r="K58" s="10">
        <f>IF(ISNA(VLOOKUP($A58,'Part 2'!$Y$8:$Z$155,2,FALSE)),0,VLOOKUP($A58,'Part 2'!$Y$8:$Z$155,2,FALSE))</f>
        <v>44510.62</v>
      </c>
      <c r="L58" s="11">
        <f>IF(ISNA(VLOOKUP($A58,'Part 2'!$AB$8:$AC$155,2,FALSE)),0,VLOOKUP($A58,'Part 2'!$AB$8:$AC$155,2,FALSE))</f>
        <v>0</v>
      </c>
      <c r="M58" s="10">
        <f>IF(ISNA(VLOOKUP($A58,'Part 2'!$AE$8:$AF$155,2,FALSE)),0,VLOOKUP($A58,'Part 2'!$AE$8:$AF$155,2,FALSE))</f>
        <v>0</v>
      </c>
      <c r="N58" s="10">
        <f>IF(ISNA(VLOOKUP($A58,'Part 2'!$AH$8:$AI$155,2,FALSE)),0,VLOOKUP($A58,'Part 2'!$AH$8:$AI$155,2,FALSE))</f>
        <v>0</v>
      </c>
      <c r="O58" s="10">
        <f>IF(ISNA(VLOOKUP($A58,'Part 2'!$AK$8:$AL$155,2,FALSE)),0,VLOOKUP($A58,'Part 2'!$AK$8:$AL$155,2,FALSE))</f>
        <v>0</v>
      </c>
      <c r="P58" s="11">
        <f>IF(ISNA(VLOOKUP($A58,'Part 2'!$AN$8:$AO$155,2,FALSE)),0,VLOOKUP($A58,'Part 2'!$AN$8:$AO$155,2,FALSE))</f>
        <v>0</v>
      </c>
      <c r="Q58" s="11">
        <f>IF(ISNA(VLOOKUP($A58,'Part 2'!$AQ$8:$AR$155,2,FALSE)),0,VLOOKUP($A58,'Part 2'!$AQ$8:$AR$155,2,FALSE))</f>
        <v>0</v>
      </c>
      <c r="R58" s="10">
        <f>IF(ISNA(VLOOKUP($A58,'Part 2'!$AT$8:$AU$155,2,FALSE)),0,VLOOKUP($A58,'Part 2'!$AT$8:$AU$155,2,FALSE))</f>
        <v>0</v>
      </c>
      <c r="S58" s="10">
        <f>IF(ISNA(VLOOKUP($A58,'Part 2'!$AW$8:$AX$155,2,FALSE)),0,VLOOKUP($A58,'Part 2'!$AW$8:$AX$155,2,FALSE))</f>
        <v>0</v>
      </c>
      <c r="T58" s="11">
        <v>0</v>
      </c>
    </row>
    <row r="59" spans="1:20" x14ac:dyDescent="0.25">
      <c r="A59" s="8">
        <v>2521</v>
      </c>
      <c r="B59" s="9" t="s">
        <v>54</v>
      </c>
      <c r="C59" s="10">
        <f>IF(ISNA(VLOOKUP($A59,'Part 2'!$A$8:$B$156,2,FALSE)),0,VLOOKUP($A59,'Part 2'!$A$8:$B$156,2,FALSE))</f>
        <v>3058966.47</v>
      </c>
      <c r="D59" s="11">
        <f>IF(ISNA(VLOOKUP($A59,'Part 2'!$D$8:$E$120,2,FALSE)),0,VLOOKUP($A59,'Part 2'!$D$8:$E$120,2,FALSE))</f>
        <v>4792.95</v>
      </c>
      <c r="E59" s="10">
        <f>IF(ISNA(VLOOKUP($A59,'Part 2'!$G$8:$H$153,2,FALSE)),0,VLOOKUP($A59,'Part 2'!$G$8:$H$153,2,FALSE))</f>
        <v>1249735.3799999999</v>
      </c>
      <c r="F59" s="11">
        <f>IF(ISNA(VLOOKUP($A59,'Part 2'!$J$8:$K$137,2,FALSE)),0,VLOOKUP($A59,'Part 2'!$J$8:$K$137,2,FALSE))</f>
        <v>2004.89</v>
      </c>
      <c r="G59" s="10">
        <f>IF(ISNA(VLOOKUP($A59,'Part 2'!$M$8:$N$155,2,FALSE)),0,VLOOKUP($A59,'Part 2'!$M$8:$N$155,2,FALSE))</f>
        <v>56677.31</v>
      </c>
      <c r="H59" s="11">
        <f>IF(ISNA(VLOOKUP($A59,'Part 2'!$P$8:$Q$155,2,FALSE)),0,VLOOKUP($A59,'Part 2'!$P$8:$Q$155,2,FALSE))</f>
        <v>0</v>
      </c>
      <c r="I59" s="10">
        <f>IF(ISNA(VLOOKUP($A59,'Part 2'!$S$8:$T$155,2,FALSE)),0,VLOOKUP($A59,'Part 2'!$S$8:$T$155,2,FALSE))</f>
        <v>1116758.18</v>
      </c>
      <c r="J59" s="11">
        <f>IF(ISNA(VLOOKUP($A59,'Part 2'!$V$8:$W$155,2,FALSE)),0,VLOOKUP($A59,'Part 2'!$V$8:$W$155,2,FALSE))</f>
        <v>1472.69</v>
      </c>
      <c r="K59" s="10">
        <f>IF(ISNA(VLOOKUP($A59,'Part 2'!$Y$8:$Z$155,2,FALSE)),0,VLOOKUP($A59,'Part 2'!$Y$8:$Z$155,2,FALSE))</f>
        <v>27745.32</v>
      </c>
      <c r="L59" s="11">
        <f>IF(ISNA(VLOOKUP($A59,'Part 2'!$AB$8:$AC$155,2,FALSE)),0,VLOOKUP($A59,'Part 2'!$AB$8:$AC$155,2,FALSE))</f>
        <v>0</v>
      </c>
      <c r="M59" s="10">
        <f>IF(ISNA(VLOOKUP($A59,'Part 2'!$AE$8:$AF$155,2,FALSE)),0,VLOOKUP($A59,'Part 2'!$AE$8:$AF$155,2,FALSE))</f>
        <v>0</v>
      </c>
      <c r="N59" s="10">
        <f>IF(ISNA(VLOOKUP($A59,'Part 2'!$AH$8:$AI$155,2,FALSE)),0,VLOOKUP($A59,'Part 2'!$AH$8:$AI$155,2,FALSE))</f>
        <v>0</v>
      </c>
      <c r="O59" s="10">
        <f>IF(ISNA(VLOOKUP($A59,'Part 2'!$AK$8:$AL$155,2,FALSE)),0,VLOOKUP($A59,'Part 2'!$AK$8:$AL$155,2,FALSE))</f>
        <v>0</v>
      </c>
      <c r="P59" s="11">
        <f>IF(ISNA(VLOOKUP($A59,'Part 2'!$AN$8:$AO$155,2,FALSE)),0,VLOOKUP($A59,'Part 2'!$AN$8:$AO$155,2,FALSE))</f>
        <v>0</v>
      </c>
      <c r="Q59" s="11">
        <f>IF(ISNA(VLOOKUP($A59,'Part 2'!$AQ$8:$AR$155,2,FALSE)),0,VLOOKUP($A59,'Part 2'!$AQ$8:$AR$155,2,FALSE))</f>
        <v>0</v>
      </c>
      <c r="R59" s="10">
        <f>IF(ISNA(VLOOKUP($A59,'Part 2'!$AT$8:$AU$155,2,FALSE)),0,VLOOKUP($A59,'Part 2'!$AT$8:$AU$155,2,FALSE))</f>
        <v>0</v>
      </c>
      <c r="S59" s="10">
        <f>IF(ISNA(VLOOKUP($A59,'Part 2'!$AW$8:$AX$155,2,FALSE)),0,VLOOKUP($A59,'Part 2'!$AW$8:$AX$155,2,FALSE))</f>
        <v>0</v>
      </c>
      <c r="T59" s="11">
        <v>0</v>
      </c>
    </row>
    <row r="60" spans="1:20" x14ac:dyDescent="0.25">
      <c r="A60" s="8">
        <v>2525</v>
      </c>
      <c r="B60" s="9" t="s">
        <v>170</v>
      </c>
      <c r="C60" s="10">
        <f>IF(ISNA(VLOOKUP($A60,'Part 2'!$A$8:$B$156,2,FALSE)),0,VLOOKUP($A60,'Part 2'!$A$8:$B$156,2,FALSE))</f>
        <v>0</v>
      </c>
      <c r="D60" s="11">
        <f>IF(ISNA(VLOOKUP($A60,'Part 2'!$D$8:$E$120,2,FALSE)),0,VLOOKUP($A60,'Part 2'!$D$8:$E$120,2,FALSE))</f>
        <v>0</v>
      </c>
      <c r="E60" s="10">
        <f>IF(ISNA(VLOOKUP($A60,'Part 2'!$G$8:$H$153,2,FALSE)),0,VLOOKUP($A60,'Part 2'!$G$8:$H$153,2,FALSE))</f>
        <v>164671.07</v>
      </c>
      <c r="F60" s="11">
        <f>IF(ISNA(VLOOKUP($A60,'Part 2'!$J$8:$K$137,2,FALSE)),0,VLOOKUP($A60,'Part 2'!$J$8:$K$137,2,FALSE))</f>
        <v>0</v>
      </c>
      <c r="G60" s="10">
        <f>IF(ISNA(VLOOKUP($A60,'Part 2'!$M$8:$N$155,2,FALSE)),0,VLOOKUP($A60,'Part 2'!$M$8:$N$155,2,FALSE))</f>
        <v>0</v>
      </c>
      <c r="H60" s="11">
        <f>IF(ISNA(VLOOKUP($A60,'Part 2'!$P$8:$Q$155,2,FALSE)),0,VLOOKUP($A60,'Part 2'!$P$8:$Q$155,2,FALSE))</f>
        <v>0</v>
      </c>
      <c r="I60" s="10">
        <f>IF(ISNA(VLOOKUP($A60,'Part 2'!$S$8:$T$155,2,FALSE)),0,VLOOKUP($A60,'Part 2'!$S$8:$T$155,2,FALSE))</f>
        <v>68336.13</v>
      </c>
      <c r="J60" s="11">
        <f>IF(ISNA(VLOOKUP($A60,'Part 2'!$V$8:$W$155,2,FALSE)),0,VLOOKUP($A60,'Part 2'!$V$8:$W$155,2,FALSE))</f>
        <v>2139.98</v>
      </c>
      <c r="K60" s="10">
        <f>IF(ISNA(VLOOKUP($A60,'Part 2'!$Y$8:$Z$155,2,FALSE)),0,VLOOKUP($A60,'Part 2'!$Y$8:$Z$155,2,FALSE))</f>
        <v>0</v>
      </c>
      <c r="L60" s="11">
        <f>IF(ISNA(VLOOKUP($A60,'Part 2'!$AB$8:$AC$155,2,FALSE)),0,VLOOKUP($A60,'Part 2'!$AB$8:$AC$155,2,FALSE))</f>
        <v>0</v>
      </c>
      <c r="M60" s="10">
        <f>IF(ISNA(VLOOKUP($A60,'Part 2'!$AE$8:$AF$155,2,FALSE)),0,VLOOKUP($A60,'Part 2'!$AE$8:$AF$155,2,FALSE))</f>
        <v>0</v>
      </c>
      <c r="N60" s="10">
        <f>IF(ISNA(VLOOKUP($A60,'Part 2'!$AH$8:$AI$155,2,FALSE)),0,VLOOKUP($A60,'Part 2'!$AH$8:$AI$155,2,FALSE))</f>
        <v>0</v>
      </c>
      <c r="O60" s="10">
        <f>IF(ISNA(VLOOKUP($A60,'Part 2'!$AK$8:$AL$155,2,FALSE)),0,VLOOKUP($A60,'Part 2'!$AK$8:$AL$155,2,FALSE))</f>
        <v>0</v>
      </c>
      <c r="P60" s="11">
        <f>IF(ISNA(VLOOKUP($A60,'Part 2'!$AN$8:$AO$155,2,FALSE)),0,VLOOKUP($A60,'Part 2'!$AN$8:$AO$155,2,FALSE))</f>
        <v>0</v>
      </c>
      <c r="Q60" s="11">
        <f>IF(ISNA(VLOOKUP($A60,'Part 2'!$AQ$8:$AR$155,2,FALSE)),0,VLOOKUP($A60,'Part 2'!$AQ$8:$AR$155,2,FALSE))</f>
        <v>59958.94</v>
      </c>
      <c r="R60" s="10">
        <f>IF(ISNA(VLOOKUP($A60,'Part 2'!$AT$8:$AU$155,2,FALSE)),0,VLOOKUP($A60,'Part 2'!$AT$8:$AU$155,2,FALSE))</f>
        <v>0</v>
      </c>
      <c r="S60" s="10">
        <f>IF(ISNA(VLOOKUP($A60,'Part 2'!$AW$8:$AX$155,2,FALSE)),0,VLOOKUP($A60,'Part 2'!$AW$8:$AX$155,2,FALSE))</f>
        <v>0</v>
      </c>
      <c r="T60" s="11">
        <v>0</v>
      </c>
    </row>
    <row r="61" spans="1:20" x14ac:dyDescent="0.25">
      <c r="A61" s="8">
        <v>2535</v>
      </c>
      <c r="B61" s="9" t="s">
        <v>171</v>
      </c>
      <c r="C61" s="10">
        <f>IF(ISNA(VLOOKUP($A61,'Part 2'!$A$8:$B$156,2,FALSE)),0,VLOOKUP($A61,'Part 2'!$A$8:$B$156,2,FALSE))</f>
        <v>0</v>
      </c>
      <c r="D61" s="11">
        <f>IF(ISNA(VLOOKUP($A61,'Part 2'!$D$8:$E$120,2,FALSE)),0,VLOOKUP($A61,'Part 2'!$D$8:$E$120,2,FALSE))</f>
        <v>0</v>
      </c>
      <c r="E61" s="10">
        <f>IF(ISNA(VLOOKUP($A61,'Part 2'!$G$8:$H$153,2,FALSE)),0,VLOOKUP($A61,'Part 2'!$G$8:$H$153,2,FALSE))</f>
        <v>372065.24</v>
      </c>
      <c r="F61" s="11">
        <f>IF(ISNA(VLOOKUP($A61,'Part 2'!$J$8:$K$137,2,FALSE)),0,VLOOKUP($A61,'Part 2'!$J$8:$K$137,2,FALSE))</f>
        <v>0</v>
      </c>
      <c r="G61" s="10">
        <f>IF(ISNA(VLOOKUP($A61,'Part 2'!$M$8:$N$155,2,FALSE)),0,VLOOKUP($A61,'Part 2'!$M$8:$N$155,2,FALSE))</f>
        <v>0</v>
      </c>
      <c r="H61" s="11">
        <f>IF(ISNA(VLOOKUP($A61,'Part 2'!$P$8:$Q$155,2,FALSE)),0,VLOOKUP($A61,'Part 2'!$P$8:$Q$155,2,FALSE))</f>
        <v>0</v>
      </c>
      <c r="I61" s="10">
        <f>IF(ISNA(VLOOKUP($A61,'Part 2'!$S$8:$T$155,2,FALSE)),0,VLOOKUP($A61,'Part 2'!$S$8:$T$155,2,FALSE))</f>
        <v>107012.23</v>
      </c>
      <c r="J61" s="11">
        <f>IF(ISNA(VLOOKUP($A61,'Part 2'!$V$8:$W$155,2,FALSE)),0,VLOOKUP($A61,'Part 2'!$V$8:$W$155,2,FALSE))</f>
        <v>0</v>
      </c>
      <c r="K61" s="10">
        <f>IF(ISNA(VLOOKUP($A61,'Part 2'!$Y$8:$Z$155,2,FALSE)),0,VLOOKUP($A61,'Part 2'!$Y$8:$Z$155,2,FALSE))</f>
        <v>0</v>
      </c>
      <c r="L61" s="11">
        <f>IF(ISNA(VLOOKUP($A61,'Part 2'!$AB$8:$AC$155,2,FALSE)),0,VLOOKUP($A61,'Part 2'!$AB$8:$AC$155,2,FALSE))</f>
        <v>0</v>
      </c>
      <c r="M61" s="10">
        <f>IF(ISNA(VLOOKUP($A61,'Part 2'!$AE$8:$AF$155,2,FALSE)),0,VLOOKUP($A61,'Part 2'!$AE$8:$AF$155,2,FALSE))</f>
        <v>0</v>
      </c>
      <c r="N61" s="10">
        <f>IF(ISNA(VLOOKUP($A61,'Part 2'!$AH$8:$AI$155,2,FALSE)),0,VLOOKUP($A61,'Part 2'!$AH$8:$AI$155,2,FALSE))</f>
        <v>0</v>
      </c>
      <c r="O61" s="10">
        <f>IF(ISNA(VLOOKUP($A61,'Part 2'!$AK$8:$AL$155,2,FALSE)),0,VLOOKUP($A61,'Part 2'!$AK$8:$AL$155,2,FALSE))</f>
        <v>0</v>
      </c>
      <c r="P61" s="11">
        <f>IF(ISNA(VLOOKUP($A61,'Part 2'!$AN$8:$AO$155,2,FALSE)),0,VLOOKUP($A61,'Part 2'!$AN$8:$AO$155,2,FALSE))</f>
        <v>0</v>
      </c>
      <c r="Q61" s="11">
        <f>IF(ISNA(VLOOKUP($A61,'Part 2'!$AQ$8:$AR$155,2,FALSE)),0,VLOOKUP($A61,'Part 2'!$AQ$8:$AR$155,2,FALSE))</f>
        <v>259374.81</v>
      </c>
      <c r="R61" s="10">
        <f>IF(ISNA(VLOOKUP($A61,'Part 2'!$AT$8:$AU$155,2,FALSE)),0,VLOOKUP($A61,'Part 2'!$AT$8:$AU$155,2,FALSE))</f>
        <v>0</v>
      </c>
      <c r="S61" s="10">
        <f>IF(ISNA(VLOOKUP($A61,'Part 2'!$AW$8:$AX$155,2,FALSE)),0,VLOOKUP($A61,'Part 2'!$AW$8:$AX$155,2,FALSE))</f>
        <v>0</v>
      </c>
      <c r="T61" s="11">
        <v>0</v>
      </c>
    </row>
    <row r="62" spans="1:20" x14ac:dyDescent="0.25">
      <c r="A62" s="8">
        <v>2545</v>
      </c>
      <c r="B62" s="9" t="s">
        <v>242</v>
      </c>
      <c r="C62" s="10">
        <f>IF(ISNA(VLOOKUP($A62,'Part 2'!$A$8:$B$156,2,FALSE)),0,VLOOKUP($A62,'Part 2'!$A$8:$B$156,2,FALSE))</f>
        <v>0</v>
      </c>
      <c r="D62" s="11">
        <f>IF(ISNA(VLOOKUP($A62,'Part 2'!$D$8:$E$120,2,FALSE)),0,VLOOKUP($A62,'Part 2'!$D$8:$E$120,2,FALSE))</f>
        <v>0</v>
      </c>
      <c r="E62" s="10">
        <f>IF(ISNA(VLOOKUP($A62,'Part 2'!$G$8:$H$153,2,FALSE)),0,VLOOKUP($A62,'Part 2'!$G$8:$H$153,2,FALSE))</f>
        <v>128320</v>
      </c>
      <c r="F62" s="11">
        <f>IF(ISNA(VLOOKUP($A62,'Part 2'!$J$8:$K$137,2,FALSE)),0,VLOOKUP($A62,'Part 2'!$J$8:$K$137,2,FALSE))</f>
        <v>0</v>
      </c>
      <c r="G62" s="10">
        <f>IF(ISNA(VLOOKUP($A62,'Part 2'!$M$8:$N$155,2,FALSE)),0,VLOOKUP($A62,'Part 2'!$M$8:$N$155,2,FALSE))</f>
        <v>0</v>
      </c>
      <c r="H62" s="11">
        <f>IF(ISNA(VLOOKUP($A62,'Part 2'!$P$8:$Q$155,2,FALSE)),0,VLOOKUP($A62,'Part 2'!$P$8:$Q$155,2,FALSE))</f>
        <v>0</v>
      </c>
      <c r="I62" s="10">
        <f>IF(ISNA(VLOOKUP($A62,'Part 2'!$S$8:$T$155,2,FALSE)),0,VLOOKUP($A62,'Part 2'!$S$8:$T$155,2,FALSE))</f>
        <v>20863</v>
      </c>
      <c r="J62" s="11">
        <f>IF(ISNA(VLOOKUP($A62,'Part 2'!$V$8:$W$155,2,FALSE)),0,VLOOKUP($A62,'Part 2'!$V$8:$W$155,2,FALSE))</f>
        <v>0</v>
      </c>
      <c r="K62" s="10">
        <f>IF(ISNA(VLOOKUP($A62,'Part 2'!$Y$8:$Z$155,2,FALSE)),0,VLOOKUP($A62,'Part 2'!$Y$8:$Z$155,2,FALSE))</f>
        <v>0</v>
      </c>
      <c r="L62" s="11">
        <f>IF(ISNA(VLOOKUP($A62,'Part 2'!$AB$8:$AC$155,2,FALSE)),0,VLOOKUP($A62,'Part 2'!$AB$8:$AC$155,2,FALSE))</f>
        <v>0</v>
      </c>
      <c r="M62" s="10">
        <f>IF(ISNA(VLOOKUP($A62,'Part 2'!$AE$8:$AF$155,2,FALSE)),0,VLOOKUP($A62,'Part 2'!$AE$8:$AF$155,2,FALSE))</f>
        <v>0</v>
      </c>
      <c r="N62" s="10">
        <f>IF(ISNA(VLOOKUP($A62,'Part 2'!$AH$8:$AI$155,2,FALSE)),0,VLOOKUP($A62,'Part 2'!$AH$8:$AI$155,2,FALSE))</f>
        <v>0</v>
      </c>
      <c r="O62" s="10">
        <f>IF(ISNA(VLOOKUP($A62,'Part 2'!$AK$8:$AL$155,2,FALSE)),0,VLOOKUP($A62,'Part 2'!$AK$8:$AL$155,2,FALSE))</f>
        <v>0</v>
      </c>
      <c r="P62" s="11">
        <f>IF(ISNA(VLOOKUP($A62,'Part 2'!$AN$8:$AO$155,2,FALSE)),0,VLOOKUP($A62,'Part 2'!$AN$8:$AO$155,2,FALSE))</f>
        <v>0</v>
      </c>
      <c r="Q62" s="11">
        <f>IF(ISNA(VLOOKUP($A62,'Part 2'!$AQ$8:$AR$155,2,FALSE)),0,VLOOKUP($A62,'Part 2'!$AQ$8:$AR$155,2,FALSE))</f>
        <v>60743.15</v>
      </c>
      <c r="R62" s="10">
        <f>IF(ISNA(VLOOKUP($A62,'Part 2'!$AT$8:$AU$155,2,FALSE)),0,VLOOKUP($A62,'Part 2'!$AT$8:$AU$155,2,FALSE))</f>
        <v>0</v>
      </c>
      <c r="S62" s="10">
        <f>IF(ISNA(VLOOKUP($A62,'Part 2'!$AW$8:$AX$155,2,FALSE)),0,VLOOKUP($A62,'Part 2'!$AW$8:$AX$155,2,FALSE))</f>
        <v>0</v>
      </c>
      <c r="T62" s="11">
        <v>0</v>
      </c>
    </row>
    <row r="63" spans="1:20" x14ac:dyDescent="0.25">
      <c r="A63" s="8">
        <v>2611</v>
      </c>
      <c r="B63" s="9" t="s">
        <v>238</v>
      </c>
      <c r="C63" s="10">
        <f>IF(ISNA(VLOOKUP($A63,'Part 2'!$A$8:$B$156,2,FALSE)),0,VLOOKUP($A63,'Part 2'!$A$8:$B$156,2,FALSE))</f>
        <v>1602286.08</v>
      </c>
      <c r="D63" s="11">
        <f>IF(ISNA(VLOOKUP($A63,'Part 2'!$D$8:$E$120,2,FALSE)),0,VLOOKUP($A63,'Part 2'!$D$8:$E$120,2,FALSE))</f>
        <v>0</v>
      </c>
      <c r="E63" s="10">
        <f>IF(ISNA(VLOOKUP($A63,'Part 2'!$G$8:$H$153,2,FALSE)),0,VLOOKUP($A63,'Part 2'!$G$8:$H$153,2,FALSE))</f>
        <v>2937061.54</v>
      </c>
      <c r="F63" s="11">
        <f>IF(ISNA(VLOOKUP($A63,'Part 2'!$J$8:$K$137,2,FALSE)),0,VLOOKUP($A63,'Part 2'!$J$8:$K$137,2,FALSE))</f>
        <v>234546.59</v>
      </c>
      <c r="G63" s="10">
        <f>IF(ISNA(VLOOKUP($A63,'Part 2'!$M$8:$N$155,2,FALSE)),0,VLOOKUP($A63,'Part 2'!$M$8:$N$155,2,FALSE))</f>
        <v>0</v>
      </c>
      <c r="H63" s="11">
        <f>IF(ISNA(VLOOKUP($A63,'Part 2'!$P$8:$Q$155,2,FALSE)),0,VLOOKUP($A63,'Part 2'!$P$8:$Q$155,2,FALSE))</f>
        <v>0</v>
      </c>
      <c r="I63" s="10">
        <f>IF(ISNA(VLOOKUP($A63,'Part 2'!$S$8:$T$155,2,FALSE)),0,VLOOKUP($A63,'Part 2'!$S$8:$T$155,2,FALSE))</f>
        <v>649579.69999999995</v>
      </c>
      <c r="J63" s="11">
        <f>IF(ISNA(VLOOKUP($A63,'Part 2'!$V$8:$W$155,2,FALSE)),0,VLOOKUP($A63,'Part 2'!$V$8:$W$155,2,FALSE))</f>
        <v>35553.1</v>
      </c>
      <c r="K63" s="10">
        <f>IF(ISNA(VLOOKUP($A63,'Part 2'!$Y$8:$Z$155,2,FALSE)),0,VLOOKUP($A63,'Part 2'!$Y$8:$Z$155,2,FALSE))</f>
        <v>31803.759999999998</v>
      </c>
      <c r="L63" s="11">
        <f>IF(ISNA(VLOOKUP($A63,'Part 2'!$AB$8:$AC$155,2,FALSE)),0,VLOOKUP($A63,'Part 2'!$AB$8:$AC$155,2,FALSE))</f>
        <v>0</v>
      </c>
      <c r="M63" s="10">
        <f>IF(ISNA(VLOOKUP($A63,'Part 2'!$AE$8:$AF$155,2,FALSE)),0,VLOOKUP($A63,'Part 2'!$AE$8:$AF$155,2,FALSE))</f>
        <v>0</v>
      </c>
      <c r="N63" s="10">
        <f>IF(ISNA(VLOOKUP($A63,'Part 2'!$AH$8:$AI$155,2,FALSE)),0,VLOOKUP($A63,'Part 2'!$AH$8:$AI$155,2,FALSE))</f>
        <v>0</v>
      </c>
      <c r="O63" s="10">
        <f>IF(ISNA(VLOOKUP($A63,'Part 2'!$AK$8:$AL$155,2,FALSE)),0,VLOOKUP($A63,'Part 2'!$AK$8:$AL$155,2,FALSE))</f>
        <v>0</v>
      </c>
      <c r="P63" s="11">
        <f>IF(ISNA(VLOOKUP($A63,'Part 2'!$AN$8:$AO$155,2,FALSE)),0,VLOOKUP($A63,'Part 2'!$AN$8:$AO$155,2,FALSE))</f>
        <v>0</v>
      </c>
      <c r="Q63" s="11">
        <f>IF(ISNA(VLOOKUP($A63,'Part 2'!$AQ$8:$AR$155,2,FALSE)),0,VLOOKUP($A63,'Part 2'!$AQ$8:$AR$155,2,FALSE))</f>
        <v>0</v>
      </c>
      <c r="R63" s="10">
        <f>IF(ISNA(VLOOKUP($A63,'Part 2'!$AT$8:$AU$155,2,FALSE)),0,VLOOKUP($A63,'Part 2'!$AT$8:$AU$155,2,FALSE))</f>
        <v>0</v>
      </c>
      <c r="S63" s="10">
        <f>IF(ISNA(VLOOKUP($A63,'Part 2'!$AW$8:$AX$155,2,FALSE)),0,VLOOKUP($A63,'Part 2'!$AW$8:$AX$155,2,FALSE))</f>
        <v>0</v>
      </c>
      <c r="T63" s="11">
        <v>0</v>
      </c>
    </row>
    <row r="64" spans="1:20" x14ac:dyDescent="0.25">
      <c r="A64" s="8">
        <v>2700</v>
      </c>
      <c r="B64" s="9" t="s">
        <v>55</v>
      </c>
      <c r="C64" s="10">
        <f>IF(ISNA(VLOOKUP($A64,'Part 2'!$A$8:$B$156,2,FALSE)),0,VLOOKUP($A64,'Part 2'!$A$8:$B$156,2,FALSE))</f>
        <v>1124052.95</v>
      </c>
      <c r="D64" s="11">
        <f>IF(ISNA(VLOOKUP($A64,'Part 2'!$D$8:$E$120,2,FALSE)),0,VLOOKUP($A64,'Part 2'!$D$8:$E$120,2,FALSE))</f>
        <v>3703.96</v>
      </c>
      <c r="E64" s="10">
        <f>IF(ISNA(VLOOKUP($A64,'Part 2'!$G$8:$H$153,2,FALSE)),0,VLOOKUP($A64,'Part 2'!$G$8:$H$153,2,FALSE))</f>
        <v>1481622.25</v>
      </c>
      <c r="F64" s="11">
        <f>IF(ISNA(VLOOKUP($A64,'Part 2'!$J$8:$K$137,2,FALSE)),0,VLOOKUP($A64,'Part 2'!$J$8:$K$137,2,FALSE))</f>
        <v>74263.199999999997</v>
      </c>
      <c r="G64" s="10">
        <f>IF(ISNA(VLOOKUP($A64,'Part 2'!$M$8:$N$155,2,FALSE)),0,VLOOKUP($A64,'Part 2'!$M$8:$N$155,2,FALSE))</f>
        <v>0</v>
      </c>
      <c r="H64" s="11">
        <f>IF(ISNA(VLOOKUP($A64,'Part 2'!$P$8:$Q$155,2,FALSE)),0,VLOOKUP($A64,'Part 2'!$P$8:$Q$155,2,FALSE))</f>
        <v>0</v>
      </c>
      <c r="I64" s="10">
        <f>IF(ISNA(VLOOKUP($A64,'Part 2'!$S$8:$T$155,2,FALSE)),0,VLOOKUP($A64,'Part 2'!$S$8:$T$155,2,FALSE))</f>
        <v>326779.78999999998</v>
      </c>
      <c r="J64" s="11">
        <f>IF(ISNA(VLOOKUP($A64,'Part 2'!$V$8:$W$155,2,FALSE)),0,VLOOKUP($A64,'Part 2'!$V$8:$W$155,2,FALSE))</f>
        <v>0</v>
      </c>
      <c r="K64" s="10">
        <f>IF(ISNA(VLOOKUP($A64,'Part 2'!$Y$8:$Z$155,2,FALSE)),0,VLOOKUP($A64,'Part 2'!$Y$8:$Z$155,2,FALSE))</f>
        <v>7312.44</v>
      </c>
      <c r="L64" s="11">
        <f>IF(ISNA(VLOOKUP($A64,'Part 2'!$AB$8:$AC$155,2,FALSE)),0,VLOOKUP($A64,'Part 2'!$AB$8:$AC$155,2,FALSE))</f>
        <v>0</v>
      </c>
      <c r="M64" s="10">
        <f>IF(ISNA(VLOOKUP($A64,'Part 2'!$AE$8:$AF$155,2,FALSE)),0,VLOOKUP($A64,'Part 2'!$AE$8:$AF$155,2,FALSE))</f>
        <v>0</v>
      </c>
      <c r="N64" s="10">
        <f>IF(ISNA(VLOOKUP($A64,'Part 2'!$AH$8:$AI$155,2,FALSE)),0,VLOOKUP($A64,'Part 2'!$AH$8:$AI$155,2,FALSE))</f>
        <v>0</v>
      </c>
      <c r="O64" s="10">
        <f>IF(ISNA(VLOOKUP($A64,'Part 2'!$AK$8:$AL$155,2,FALSE)),0,VLOOKUP($A64,'Part 2'!$AK$8:$AL$155,2,FALSE))</f>
        <v>0</v>
      </c>
      <c r="P64" s="11">
        <f>IF(ISNA(VLOOKUP($A64,'Part 2'!$AN$8:$AO$155,2,FALSE)),0,VLOOKUP($A64,'Part 2'!$AN$8:$AO$155,2,FALSE))</f>
        <v>0</v>
      </c>
      <c r="Q64" s="11">
        <f>IF(ISNA(VLOOKUP($A64,'Part 2'!$AQ$8:$AR$155,2,FALSE)),0,VLOOKUP($A64,'Part 2'!$AQ$8:$AR$155,2,FALSE))</f>
        <v>0</v>
      </c>
      <c r="R64" s="10">
        <f>IF(ISNA(VLOOKUP($A64,'Part 2'!$AT$8:$AU$155,2,FALSE)),0,VLOOKUP($A64,'Part 2'!$AT$8:$AU$155,2,FALSE))</f>
        <v>0</v>
      </c>
      <c r="S64" s="10">
        <f>IF(ISNA(VLOOKUP($A64,'Part 2'!$AW$8:$AX$155,2,FALSE)),0,VLOOKUP($A64,'Part 2'!$AW$8:$AX$155,2,FALSE))</f>
        <v>0</v>
      </c>
      <c r="T64" s="11">
        <v>0</v>
      </c>
    </row>
    <row r="65" spans="1:20" x14ac:dyDescent="0.25">
      <c r="A65" s="8">
        <v>2900</v>
      </c>
      <c r="B65" s="9" t="s">
        <v>56</v>
      </c>
      <c r="C65" s="10">
        <f>IF(ISNA(VLOOKUP($A65,'Part 2'!$A$8:$B$156,2,FALSE)),0,VLOOKUP($A65,'Part 2'!$A$8:$B$156,2,FALSE))</f>
        <v>3073080.34</v>
      </c>
      <c r="D65" s="11">
        <f>IF(ISNA(VLOOKUP($A65,'Part 2'!$D$8:$E$120,2,FALSE)),0,VLOOKUP($A65,'Part 2'!$D$8:$E$120,2,FALSE))</f>
        <v>0</v>
      </c>
      <c r="E65" s="10">
        <f>IF(ISNA(VLOOKUP($A65,'Part 2'!$G$8:$H$153,2,FALSE)),0,VLOOKUP($A65,'Part 2'!$G$8:$H$153,2,FALSE))</f>
        <v>942005.4</v>
      </c>
      <c r="F65" s="11">
        <f>IF(ISNA(VLOOKUP($A65,'Part 2'!$J$8:$K$137,2,FALSE)),0,VLOOKUP($A65,'Part 2'!$J$8:$K$137,2,FALSE))</f>
        <v>127682.56</v>
      </c>
      <c r="G65" s="10">
        <f>IF(ISNA(VLOOKUP($A65,'Part 2'!$M$8:$N$155,2,FALSE)),0,VLOOKUP($A65,'Part 2'!$M$8:$N$155,2,FALSE))</f>
        <v>65.16</v>
      </c>
      <c r="H65" s="11">
        <f>IF(ISNA(VLOOKUP($A65,'Part 2'!$P$8:$Q$155,2,FALSE)),0,VLOOKUP($A65,'Part 2'!$P$8:$Q$155,2,FALSE))</f>
        <v>0</v>
      </c>
      <c r="I65" s="10">
        <f>IF(ISNA(VLOOKUP($A65,'Part 2'!$S$8:$T$155,2,FALSE)),0,VLOOKUP($A65,'Part 2'!$S$8:$T$155,2,FALSE))</f>
        <v>856635.36</v>
      </c>
      <c r="J65" s="11">
        <f>IF(ISNA(VLOOKUP($A65,'Part 2'!$V$8:$W$155,2,FALSE)),0,VLOOKUP($A65,'Part 2'!$V$8:$W$155,2,FALSE))</f>
        <v>5934.88</v>
      </c>
      <c r="K65" s="10">
        <f>IF(ISNA(VLOOKUP($A65,'Part 2'!$Y$8:$Z$155,2,FALSE)),0,VLOOKUP($A65,'Part 2'!$Y$8:$Z$155,2,FALSE))</f>
        <v>52129.47</v>
      </c>
      <c r="L65" s="11">
        <f>IF(ISNA(VLOOKUP($A65,'Part 2'!$AB$8:$AC$155,2,FALSE)),0,VLOOKUP($A65,'Part 2'!$AB$8:$AC$155,2,FALSE))</f>
        <v>0</v>
      </c>
      <c r="M65" s="10">
        <f>IF(ISNA(VLOOKUP($A65,'Part 2'!$AE$8:$AF$155,2,FALSE)),0,VLOOKUP($A65,'Part 2'!$AE$8:$AF$155,2,FALSE))</f>
        <v>0</v>
      </c>
      <c r="N65" s="10">
        <f>IF(ISNA(VLOOKUP($A65,'Part 2'!$AH$8:$AI$155,2,FALSE)),0,VLOOKUP($A65,'Part 2'!$AH$8:$AI$155,2,FALSE))</f>
        <v>0</v>
      </c>
      <c r="O65" s="10">
        <f>IF(ISNA(VLOOKUP($A65,'Part 2'!$AK$8:$AL$155,2,FALSE)),0,VLOOKUP($A65,'Part 2'!$AK$8:$AL$155,2,FALSE))</f>
        <v>3690</v>
      </c>
      <c r="P65" s="11">
        <f>IF(ISNA(VLOOKUP($A65,'Part 2'!$AN$8:$AO$155,2,FALSE)),0,VLOOKUP($A65,'Part 2'!$AN$8:$AO$155,2,FALSE))</f>
        <v>0</v>
      </c>
      <c r="Q65" s="11">
        <f>IF(ISNA(VLOOKUP($A65,'Part 2'!$AQ$8:$AR$155,2,FALSE)),0,VLOOKUP($A65,'Part 2'!$AQ$8:$AR$155,2,FALSE))</f>
        <v>2438.7600000000002</v>
      </c>
      <c r="R65" s="10">
        <f>IF(ISNA(VLOOKUP($A65,'Part 2'!$AT$8:$AU$155,2,FALSE)),0,VLOOKUP($A65,'Part 2'!$AT$8:$AU$155,2,FALSE))</f>
        <v>0</v>
      </c>
      <c r="S65" s="10">
        <f>IF(ISNA(VLOOKUP($A65,'Part 2'!$AW$8:$AX$155,2,FALSE)),0,VLOOKUP($A65,'Part 2'!$AW$8:$AX$155,2,FALSE))</f>
        <v>14942.9</v>
      </c>
      <c r="T65" s="11">
        <v>0</v>
      </c>
    </row>
    <row r="66" spans="1:20" x14ac:dyDescent="0.25">
      <c r="A66" s="8">
        <v>3000</v>
      </c>
      <c r="B66" s="9" t="s">
        <v>57</v>
      </c>
      <c r="C66" s="10">
        <f>IF(ISNA(VLOOKUP($A66,'Part 2'!$A$8:$B$156,2,FALSE)),0,VLOOKUP($A66,'Part 2'!$A$8:$B$156,2,FALSE))</f>
        <v>6142346.8200000003</v>
      </c>
      <c r="D66" s="11">
        <f>IF(ISNA(VLOOKUP($A66,'Part 2'!$D$8:$E$120,2,FALSE)),0,VLOOKUP($A66,'Part 2'!$D$8:$E$120,2,FALSE))</f>
        <v>236.46</v>
      </c>
      <c r="E66" s="10">
        <f>IF(ISNA(VLOOKUP($A66,'Part 2'!$G$8:$H$153,2,FALSE)),0,VLOOKUP($A66,'Part 2'!$G$8:$H$153,2,FALSE))</f>
        <v>1917827.89</v>
      </c>
      <c r="F66" s="11">
        <f>IF(ISNA(VLOOKUP($A66,'Part 2'!$J$8:$K$137,2,FALSE)),0,VLOOKUP($A66,'Part 2'!$J$8:$K$137,2,FALSE))</f>
        <v>459649.84</v>
      </c>
      <c r="G66" s="10">
        <f>IF(ISNA(VLOOKUP($A66,'Part 2'!$M$8:$N$155,2,FALSE)),0,VLOOKUP($A66,'Part 2'!$M$8:$N$155,2,FALSE))</f>
        <v>0</v>
      </c>
      <c r="H66" s="11">
        <f>IF(ISNA(VLOOKUP($A66,'Part 2'!$P$8:$Q$155,2,FALSE)),0,VLOOKUP($A66,'Part 2'!$P$8:$Q$155,2,FALSE))</f>
        <v>0</v>
      </c>
      <c r="I66" s="10">
        <f>IF(ISNA(VLOOKUP($A66,'Part 2'!$S$8:$T$155,2,FALSE)),0,VLOOKUP($A66,'Part 2'!$S$8:$T$155,2,FALSE))</f>
        <v>1799236.42</v>
      </c>
      <c r="J66" s="11">
        <f>IF(ISNA(VLOOKUP($A66,'Part 2'!$V$8:$W$155,2,FALSE)),0,VLOOKUP($A66,'Part 2'!$V$8:$W$155,2,FALSE))</f>
        <v>0</v>
      </c>
      <c r="K66" s="10">
        <f>IF(ISNA(VLOOKUP($A66,'Part 2'!$Y$8:$Z$155,2,FALSE)),0,VLOOKUP($A66,'Part 2'!$Y$8:$Z$155,2,FALSE))</f>
        <v>59927.02</v>
      </c>
      <c r="L66" s="11">
        <f>IF(ISNA(VLOOKUP($A66,'Part 2'!$AB$8:$AC$155,2,FALSE)),0,VLOOKUP($A66,'Part 2'!$AB$8:$AC$155,2,FALSE))</f>
        <v>0</v>
      </c>
      <c r="M66" s="10">
        <f>IF(ISNA(VLOOKUP($A66,'Part 2'!$AE$8:$AF$155,2,FALSE)),0,VLOOKUP($A66,'Part 2'!$AE$8:$AF$155,2,FALSE))</f>
        <v>41336.720000000001</v>
      </c>
      <c r="N66" s="10">
        <f>IF(ISNA(VLOOKUP($A66,'Part 2'!$AH$8:$AI$155,2,FALSE)),0,VLOOKUP($A66,'Part 2'!$AH$8:$AI$155,2,FALSE))</f>
        <v>0</v>
      </c>
      <c r="O66" s="10">
        <f>IF(ISNA(VLOOKUP($A66,'Part 2'!$AK$8:$AL$155,2,FALSE)),0,VLOOKUP($A66,'Part 2'!$AK$8:$AL$155,2,FALSE))</f>
        <v>0</v>
      </c>
      <c r="P66" s="11">
        <f>IF(ISNA(VLOOKUP($A66,'Part 2'!$AN$8:$AO$155,2,FALSE)),0,VLOOKUP($A66,'Part 2'!$AN$8:$AO$155,2,FALSE))</f>
        <v>0</v>
      </c>
      <c r="Q66" s="11">
        <f>IF(ISNA(VLOOKUP($A66,'Part 2'!$AQ$8:$AR$155,2,FALSE)),0,VLOOKUP($A66,'Part 2'!$AQ$8:$AR$155,2,FALSE))</f>
        <v>0</v>
      </c>
      <c r="R66" s="10">
        <f>IF(ISNA(VLOOKUP($A66,'Part 2'!$AT$8:$AU$155,2,FALSE)),0,VLOOKUP($A66,'Part 2'!$AT$8:$AU$155,2,FALSE))</f>
        <v>0</v>
      </c>
      <c r="S66" s="10">
        <f>IF(ISNA(VLOOKUP($A66,'Part 2'!$AW$8:$AX$155,2,FALSE)),0,VLOOKUP($A66,'Part 2'!$AW$8:$AX$155,2,FALSE))</f>
        <v>0</v>
      </c>
      <c r="T66" s="11">
        <v>0</v>
      </c>
    </row>
    <row r="67" spans="1:20" x14ac:dyDescent="0.25">
      <c r="A67" s="8">
        <v>3020</v>
      </c>
      <c r="B67" s="9" t="s">
        <v>58</v>
      </c>
      <c r="C67" s="10">
        <f>IF(ISNA(VLOOKUP($A67,'Part 2'!$A$8:$B$156,2,FALSE)),0,VLOOKUP($A67,'Part 2'!$A$8:$B$156,2,FALSE))</f>
        <v>1332588.9099999999</v>
      </c>
      <c r="D67" s="11">
        <f>IF(ISNA(VLOOKUP($A67,'Part 2'!$D$8:$E$120,2,FALSE)),0,VLOOKUP($A67,'Part 2'!$D$8:$E$120,2,FALSE))</f>
        <v>1449.99</v>
      </c>
      <c r="E67" s="10">
        <f>IF(ISNA(VLOOKUP($A67,'Part 2'!$G$8:$H$153,2,FALSE)),0,VLOOKUP($A67,'Part 2'!$G$8:$H$153,2,FALSE))</f>
        <v>1071157.43</v>
      </c>
      <c r="F67" s="11">
        <f>IF(ISNA(VLOOKUP($A67,'Part 2'!$J$8:$K$137,2,FALSE)),0,VLOOKUP($A67,'Part 2'!$J$8:$K$137,2,FALSE))</f>
        <v>35757.26</v>
      </c>
      <c r="G67" s="10">
        <f>IF(ISNA(VLOOKUP($A67,'Part 2'!$M$8:$N$155,2,FALSE)),0,VLOOKUP($A67,'Part 2'!$M$8:$N$155,2,FALSE))</f>
        <v>0</v>
      </c>
      <c r="H67" s="11">
        <f>IF(ISNA(VLOOKUP($A67,'Part 2'!$P$8:$Q$155,2,FALSE)),0,VLOOKUP($A67,'Part 2'!$P$8:$Q$155,2,FALSE))</f>
        <v>0</v>
      </c>
      <c r="I67" s="10">
        <f>IF(ISNA(VLOOKUP($A67,'Part 2'!$S$8:$T$155,2,FALSE)),0,VLOOKUP($A67,'Part 2'!$S$8:$T$155,2,FALSE))</f>
        <v>701576.75</v>
      </c>
      <c r="J67" s="11">
        <f>IF(ISNA(VLOOKUP($A67,'Part 2'!$V$8:$W$155,2,FALSE)),0,VLOOKUP($A67,'Part 2'!$V$8:$W$155,2,FALSE))</f>
        <v>0</v>
      </c>
      <c r="K67" s="10">
        <f>IF(ISNA(VLOOKUP($A67,'Part 2'!$Y$8:$Z$155,2,FALSE)),0,VLOOKUP($A67,'Part 2'!$Y$8:$Z$155,2,FALSE))</f>
        <v>40578.5</v>
      </c>
      <c r="L67" s="11">
        <f>IF(ISNA(VLOOKUP($A67,'Part 2'!$AB$8:$AC$155,2,FALSE)),0,VLOOKUP($A67,'Part 2'!$AB$8:$AC$155,2,FALSE))</f>
        <v>0</v>
      </c>
      <c r="M67" s="10">
        <f>IF(ISNA(VLOOKUP($A67,'Part 2'!$AE$8:$AF$155,2,FALSE)),0,VLOOKUP($A67,'Part 2'!$AE$8:$AF$155,2,FALSE))</f>
        <v>763559.35</v>
      </c>
      <c r="N67" s="10">
        <f>IF(ISNA(VLOOKUP($A67,'Part 2'!$AH$8:$AI$155,2,FALSE)),0,VLOOKUP($A67,'Part 2'!$AH$8:$AI$155,2,FALSE))</f>
        <v>0</v>
      </c>
      <c r="O67" s="10">
        <f>IF(ISNA(VLOOKUP($A67,'Part 2'!$AK$8:$AL$155,2,FALSE)),0,VLOOKUP($A67,'Part 2'!$AK$8:$AL$155,2,FALSE))</f>
        <v>0</v>
      </c>
      <c r="P67" s="11">
        <f>IF(ISNA(VLOOKUP($A67,'Part 2'!$AN$8:$AO$155,2,FALSE)),0,VLOOKUP($A67,'Part 2'!$AN$8:$AO$155,2,FALSE))</f>
        <v>0</v>
      </c>
      <c r="Q67" s="11">
        <f>IF(ISNA(VLOOKUP($A67,'Part 2'!$AQ$8:$AR$155,2,FALSE)),0,VLOOKUP($A67,'Part 2'!$AQ$8:$AR$155,2,FALSE))</f>
        <v>2386.2199999999998</v>
      </c>
      <c r="R67" s="10">
        <f>IF(ISNA(VLOOKUP($A67,'Part 2'!$AT$8:$AU$155,2,FALSE)),0,VLOOKUP($A67,'Part 2'!$AT$8:$AU$155,2,FALSE))</f>
        <v>0</v>
      </c>
      <c r="S67" s="10">
        <f>IF(ISNA(VLOOKUP($A67,'Part 2'!$AW$8:$AX$155,2,FALSE)),0,VLOOKUP($A67,'Part 2'!$AW$8:$AX$155,2,FALSE))</f>
        <v>125.59</v>
      </c>
      <c r="T67" s="11">
        <v>0</v>
      </c>
    </row>
    <row r="68" spans="1:20" x14ac:dyDescent="0.25">
      <c r="A68" s="8">
        <v>3021</v>
      </c>
      <c r="B68" s="9" t="s">
        <v>59</v>
      </c>
      <c r="C68" s="10">
        <f>IF(ISNA(VLOOKUP($A68,'Part 2'!$A$8:$B$156,2,FALSE)),0,VLOOKUP($A68,'Part 2'!$A$8:$B$156,2,FALSE))</f>
        <v>5322208.34</v>
      </c>
      <c r="D68" s="11">
        <f>IF(ISNA(VLOOKUP($A68,'Part 2'!$D$8:$E$120,2,FALSE)),0,VLOOKUP($A68,'Part 2'!$D$8:$E$120,2,FALSE))</f>
        <v>0</v>
      </c>
      <c r="E68" s="10">
        <f>IF(ISNA(VLOOKUP($A68,'Part 2'!$G$8:$H$153,2,FALSE)),0,VLOOKUP($A68,'Part 2'!$G$8:$H$153,2,FALSE))</f>
        <v>1002069.05</v>
      </c>
      <c r="F68" s="11">
        <f>IF(ISNA(VLOOKUP($A68,'Part 2'!$J$8:$K$137,2,FALSE)),0,VLOOKUP($A68,'Part 2'!$J$8:$K$137,2,FALSE))</f>
        <v>140894.68</v>
      </c>
      <c r="G68" s="10">
        <f>IF(ISNA(VLOOKUP($A68,'Part 2'!$M$8:$N$155,2,FALSE)),0,VLOOKUP($A68,'Part 2'!$M$8:$N$155,2,FALSE))</f>
        <v>16675.18</v>
      </c>
      <c r="H68" s="11">
        <f>IF(ISNA(VLOOKUP($A68,'Part 2'!$P$8:$Q$155,2,FALSE)),0,VLOOKUP($A68,'Part 2'!$P$8:$Q$155,2,FALSE))</f>
        <v>5330.13</v>
      </c>
      <c r="I68" s="10">
        <f>IF(ISNA(VLOOKUP($A68,'Part 2'!$S$8:$T$155,2,FALSE)),0,VLOOKUP($A68,'Part 2'!$S$8:$T$155,2,FALSE))</f>
        <v>1243212.1299999999</v>
      </c>
      <c r="J68" s="11">
        <f>IF(ISNA(VLOOKUP($A68,'Part 2'!$V$8:$W$155,2,FALSE)),0,VLOOKUP($A68,'Part 2'!$V$8:$W$155,2,FALSE))</f>
        <v>1062.7</v>
      </c>
      <c r="K68" s="10">
        <f>IF(ISNA(VLOOKUP($A68,'Part 2'!$Y$8:$Z$155,2,FALSE)),0,VLOOKUP($A68,'Part 2'!$Y$8:$Z$155,2,FALSE))</f>
        <v>43729.95</v>
      </c>
      <c r="L68" s="11">
        <f>IF(ISNA(VLOOKUP($A68,'Part 2'!$AB$8:$AC$155,2,FALSE)),0,VLOOKUP($A68,'Part 2'!$AB$8:$AC$155,2,FALSE))</f>
        <v>0</v>
      </c>
      <c r="M68" s="10">
        <f>IF(ISNA(VLOOKUP($A68,'Part 2'!$AE$8:$AF$155,2,FALSE)),0,VLOOKUP($A68,'Part 2'!$AE$8:$AF$155,2,FALSE))</f>
        <v>0</v>
      </c>
      <c r="N68" s="10">
        <f>IF(ISNA(VLOOKUP($A68,'Part 2'!$AH$8:$AI$155,2,FALSE)),0,VLOOKUP($A68,'Part 2'!$AH$8:$AI$155,2,FALSE))</f>
        <v>0</v>
      </c>
      <c r="O68" s="10">
        <f>IF(ISNA(VLOOKUP($A68,'Part 2'!$AK$8:$AL$155,2,FALSE)),0,VLOOKUP($A68,'Part 2'!$AK$8:$AL$155,2,FALSE))</f>
        <v>0</v>
      </c>
      <c r="P68" s="11">
        <f>IF(ISNA(VLOOKUP($A68,'Part 2'!$AN$8:$AO$155,2,FALSE)),0,VLOOKUP($A68,'Part 2'!$AN$8:$AO$155,2,FALSE))</f>
        <v>0</v>
      </c>
      <c r="Q68" s="11">
        <f>IF(ISNA(VLOOKUP($A68,'Part 2'!$AQ$8:$AR$155,2,FALSE)),0,VLOOKUP($A68,'Part 2'!$AQ$8:$AR$155,2,FALSE))</f>
        <v>72421.97</v>
      </c>
      <c r="R68" s="10">
        <f>IF(ISNA(VLOOKUP($A68,'Part 2'!$AT$8:$AU$155,2,FALSE)),0,VLOOKUP($A68,'Part 2'!$AT$8:$AU$155,2,FALSE))</f>
        <v>0</v>
      </c>
      <c r="S68" s="10">
        <f>IF(ISNA(VLOOKUP($A68,'Part 2'!$AW$8:$AX$155,2,FALSE)),0,VLOOKUP($A68,'Part 2'!$AW$8:$AX$155,2,FALSE))</f>
        <v>0</v>
      </c>
      <c r="T68" s="11">
        <v>0</v>
      </c>
    </row>
    <row r="69" spans="1:20" x14ac:dyDescent="0.25">
      <c r="A69" s="8">
        <v>3022</v>
      </c>
      <c r="B69" s="9" t="s">
        <v>60</v>
      </c>
      <c r="C69" s="10">
        <f>IF(ISNA(VLOOKUP($A69,'Part 2'!$A$8:$B$156,2,FALSE)),0,VLOOKUP($A69,'Part 2'!$A$8:$B$156,2,FALSE))</f>
        <v>8265101.96</v>
      </c>
      <c r="D69" s="11">
        <f>IF(ISNA(VLOOKUP($A69,'Part 2'!$D$8:$E$120,2,FALSE)),0,VLOOKUP($A69,'Part 2'!$D$8:$E$120,2,FALSE))</f>
        <v>7817.97</v>
      </c>
      <c r="E69" s="10">
        <f>IF(ISNA(VLOOKUP($A69,'Part 2'!$G$8:$H$153,2,FALSE)),0,VLOOKUP($A69,'Part 2'!$G$8:$H$153,2,FALSE))</f>
        <v>3143310.96</v>
      </c>
      <c r="F69" s="11">
        <f>IF(ISNA(VLOOKUP($A69,'Part 2'!$J$8:$K$137,2,FALSE)),0,VLOOKUP($A69,'Part 2'!$J$8:$K$137,2,FALSE))</f>
        <v>292880.78000000003</v>
      </c>
      <c r="G69" s="10">
        <f>IF(ISNA(VLOOKUP($A69,'Part 2'!$M$8:$N$155,2,FALSE)),0,VLOOKUP($A69,'Part 2'!$M$8:$N$155,2,FALSE))</f>
        <v>18781.13</v>
      </c>
      <c r="H69" s="11">
        <f>IF(ISNA(VLOOKUP($A69,'Part 2'!$P$8:$Q$155,2,FALSE)),0,VLOOKUP($A69,'Part 2'!$P$8:$Q$155,2,FALSE))</f>
        <v>0</v>
      </c>
      <c r="I69" s="10">
        <f>IF(ISNA(VLOOKUP($A69,'Part 2'!$S$8:$T$155,2,FALSE)),0,VLOOKUP($A69,'Part 2'!$S$8:$T$155,2,FALSE))</f>
        <v>1801419.07</v>
      </c>
      <c r="J69" s="11">
        <f>IF(ISNA(VLOOKUP($A69,'Part 2'!$V$8:$W$155,2,FALSE)),0,VLOOKUP($A69,'Part 2'!$V$8:$W$155,2,FALSE))</f>
        <v>62565.59</v>
      </c>
      <c r="K69" s="10">
        <f>IF(ISNA(VLOOKUP($A69,'Part 2'!$Y$8:$Z$155,2,FALSE)),0,VLOOKUP($A69,'Part 2'!$Y$8:$Z$155,2,FALSE))</f>
        <v>67202.399999999994</v>
      </c>
      <c r="L69" s="11">
        <f>IF(ISNA(VLOOKUP($A69,'Part 2'!$AB$8:$AC$155,2,FALSE)),0,VLOOKUP($A69,'Part 2'!$AB$8:$AC$155,2,FALSE))</f>
        <v>4151.66</v>
      </c>
      <c r="M69" s="10">
        <f>IF(ISNA(VLOOKUP($A69,'Part 2'!$AE$8:$AF$155,2,FALSE)),0,VLOOKUP($A69,'Part 2'!$AE$8:$AF$155,2,FALSE))</f>
        <v>1274119.93</v>
      </c>
      <c r="N69" s="10">
        <f>IF(ISNA(VLOOKUP($A69,'Part 2'!$AH$8:$AI$155,2,FALSE)),0,VLOOKUP($A69,'Part 2'!$AH$8:$AI$155,2,FALSE))</f>
        <v>176962.51</v>
      </c>
      <c r="O69" s="10">
        <f>IF(ISNA(VLOOKUP($A69,'Part 2'!$AK$8:$AL$155,2,FALSE)),0,VLOOKUP($A69,'Part 2'!$AK$8:$AL$155,2,FALSE))</f>
        <v>0</v>
      </c>
      <c r="P69" s="11">
        <f>IF(ISNA(VLOOKUP($A69,'Part 2'!$AN$8:$AO$155,2,FALSE)),0,VLOOKUP($A69,'Part 2'!$AN$8:$AO$155,2,FALSE))</f>
        <v>0</v>
      </c>
      <c r="Q69" s="11">
        <f>IF(ISNA(VLOOKUP($A69,'Part 2'!$AQ$8:$AR$155,2,FALSE)),0,VLOOKUP($A69,'Part 2'!$AQ$8:$AR$155,2,FALSE))</f>
        <v>23076.17</v>
      </c>
      <c r="R69" s="10">
        <f>IF(ISNA(VLOOKUP($A69,'Part 2'!$AT$8:$AU$155,2,FALSE)),0,VLOOKUP($A69,'Part 2'!$AT$8:$AU$155,2,FALSE))</f>
        <v>545.95000000000005</v>
      </c>
      <c r="S69" s="10">
        <f>IF(ISNA(VLOOKUP($A69,'Part 2'!$AW$8:$AX$155,2,FALSE)),0,VLOOKUP($A69,'Part 2'!$AW$8:$AX$155,2,FALSE))</f>
        <v>67602.259999999995</v>
      </c>
      <c r="T69" s="11">
        <v>0</v>
      </c>
    </row>
    <row r="70" spans="1:20" x14ac:dyDescent="0.25">
      <c r="A70" s="8">
        <v>3111</v>
      </c>
      <c r="B70" s="9" t="s">
        <v>61</v>
      </c>
      <c r="C70" s="10">
        <f>IF(ISNA(VLOOKUP($A70,'Part 2'!$A$8:$B$156,2,FALSE)),0,VLOOKUP($A70,'Part 2'!$A$8:$B$156,2,FALSE))</f>
        <v>756591.48</v>
      </c>
      <c r="D70" s="11">
        <f>IF(ISNA(VLOOKUP($A70,'Part 2'!$D$8:$E$120,2,FALSE)),0,VLOOKUP($A70,'Part 2'!$D$8:$E$120,2,FALSE))</f>
        <v>0</v>
      </c>
      <c r="E70" s="10">
        <f>IF(ISNA(VLOOKUP($A70,'Part 2'!$G$8:$H$153,2,FALSE)),0,VLOOKUP($A70,'Part 2'!$G$8:$H$153,2,FALSE))</f>
        <v>330834.7</v>
      </c>
      <c r="F70" s="11">
        <f>IF(ISNA(VLOOKUP($A70,'Part 2'!$J$8:$K$137,2,FALSE)),0,VLOOKUP($A70,'Part 2'!$J$8:$K$137,2,FALSE))</f>
        <v>0</v>
      </c>
      <c r="G70" s="10">
        <f>IF(ISNA(VLOOKUP($A70,'Part 2'!$M$8:$N$155,2,FALSE)),0,VLOOKUP($A70,'Part 2'!$M$8:$N$155,2,FALSE))</f>
        <v>0</v>
      </c>
      <c r="H70" s="11">
        <f>IF(ISNA(VLOOKUP($A70,'Part 2'!$P$8:$Q$155,2,FALSE)),0,VLOOKUP($A70,'Part 2'!$P$8:$Q$155,2,FALSE))</f>
        <v>0</v>
      </c>
      <c r="I70" s="10">
        <f>IF(ISNA(VLOOKUP($A70,'Part 2'!$S$8:$T$155,2,FALSE)),0,VLOOKUP($A70,'Part 2'!$S$8:$T$155,2,FALSE))</f>
        <v>220381.36</v>
      </c>
      <c r="J70" s="11">
        <f>IF(ISNA(VLOOKUP($A70,'Part 2'!$V$8:$W$155,2,FALSE)),0,VLOOKUP($A70,'Part 2'!$V$8:$W$155,2,FALSE))</f>
        <v>0</v>
      </c>
      <c r="K70" s="10">
        <f>IF(ISNA(VLOOKUP($A70,'Part 2'!$Y$8:$Z$155,2,FALSE)),0,VLOOKUP($A70,'Part 2'!$Y$8:$Z$155,2,FALSE))</f>
        <v>2366.54</v>
      </c>
      <c r="L70" s="11">
        <f>IF(ISNA(VLOOKUP($A70,'Part 2'!$AB$8:$AC$155,2,FALSE)),0,VLOOKUP($A70,'Part 2'!$AB$8:$AC$155,2,FALSE))</f>
        <v>0</v>
      </c>
      <c r="M70" s="10">
        <f>IF(ISNA(VLOOKUP($A70,'Part 2'!$AE$8:$AF$155,2,FALSE)),0,VLOOKUP($A70,'Part 2'!$AE$8:$AF$155,2,FALSE))</f>
        <v>0</v>
      </c>
      <c r="N70" s="10">
        <f>IF(ISNA(VLOOKUP($A70,'Part 2'!$AH$8:$AI$155,2,FALSE)),0,VLOOKUP($A70,'Part 2'!$AH$8:$AI$155,2,FALSE))</f>
        <v>0</v>
      </c>
      <c r="O70" s="10">
        <f>IF(ISNA(VLOOKUP($A70,'Part 2'!$AK$8:$AL$155,2,FALSE)),0,VLOOKUP($A70,'Part 2'!$AK$8:$AL$155,2,FALSE))</f>
        <v>0</v>
      </c>
      <c r="P70" s="11">
        <f>IF(ISNA(VLOOKUP($A70,'Part 2'!$AN$8:$AO$155,2,FALSE)),0,VLOOKUP($A70,'Part 2'!$AN$8:$AO$155,2,FALSE))</f>
        <v>0</v>
      </c>
      <c r="Q70" s="11">
        <f>IF(ISNA(VLOOKUP($A70,'Part 2'!$AQ$8:$AR$155,2,FALSE)),0,VLOOKUP($A70,'Part 2'!$AQ$8:$AR$155,2,FALSE))</f>
        <v>773.66</v>
      </c>
      <c r="R70" s="10">
        <f>IF(ISNA(VLOOKUP($A70,'Part 2'!$AT$8:$AU$155,2,FALSE)),0,VLOOKUP($A70,'Part 2'!$AT$8:$AU$155,2,FALSE))</f>
        <v>0</v>
      </c>
      <c r="S70" s="10">
        <f>IF(ISNA(VLOOKUP($A70,'Part 2'!$AW$8:$AX$155,2,FALSE)),0,VLOOKUP($A70,'Part 2'!$AW$8:$AX$155,2,FALSE))</f>
        <v>0</v>
      </c>
      <c r="T70" s="11">
        <v>0</v>
      </c>
    </row>
    <row r="71" spans="1:20" x14ac:dyDescent="0.25">
      <c r="A71" s="8">
        <v>3112</v>
      </c>
      <c r="B71" s="9" t="s">
        <v>62</v>
      </c>
      <c r="C71" s="10">
        <f>IF(ISNA(VLOOKUP($A71,'Part 2'!$A$8:$B$156,2,FALSE)),0,VLOOKUP($A71,'Part 2'!$A$8:$B$156,2,FALSE))</f>
        <v>1198323.6200000001</v>
      </c>
      <c r="D71" s="11">
        <f>IF(ISNA(VLOOKUP($A71,'Part 2'!$D$8:$E$120,2,FALSE)),0,VLOOKUP($A71,'Part 2'!$D$8:$E$120,2,FALSE))</f>
        <v>0</v>
      </c>
      <c r="E71" s="10">
        <f>IF(ISNA(VLOOKUP($A71,'Part 2'!$G$8:$H$153,2,FALSE)),0,VLOOKUP($A71,'Part 2'!$G$8:$H$153,2,FALSE))</f>
        <v>384466.12</v>
      </c>
      <c r="F71" s="11">
        <f>IF(ISNA(VLOOKUP($A71,'Part 2'!$J$8:$K$137,2,FALSE)),0,VLOOKUP($A71,'Part 2'!$J$8:$K$137,2,FALSE))</f>
        <v>127648.35</v>
      </c>
      <c r="G71" s="10">
        <f>IF(ISNA(VLOOKUP($A71,'Part 2'!$M$8:$N$155,2,FALSE)),0,VLOOKUP($A71,'Part 2'!$M$8:$N$155,2,FALSE))</f>
        <v>0</v>
      </c>
      <c r="H71" s="11">
        <f>IF(ISNA(VLOOKUP($A71,'Part 2'!$P$8:$Q$155,2,FALSE)),0,VLOOKUP($A71,'Part 2'!$P$8:$Q$155,2,FALSE))</f>
        <v>0</v>
      </c>
      <c r="I71" s="10">
        <f>IF(ISNA(VLOOKUP($A71,'Part 2'!$S$8:$T$155,2,FALSE)),0,VLOOKUP($A71,'Part 2'!$S$8:$T$155,2,FALSE))</f>
        <v>425910.6</v>
      </c>
      <c r="J71" s="11">
        <f>IF(ISNA(VLOOKUP($A71,'Part 2'!$V$8:$W$155,2,FALSE)),0,VLOOKUP($A71,'Part 2'!$V$8:$W$155,2,FALSE))</f>
        <v>3283.93</v>
      </c>
      <c r="K71" s="10">
        <f>IF(ISNA(VLOOKUP($A71,'Part 2'!$Y$8:$Z$155,2,FALSE)),0,VLOOKUP($A71,'Part 2'!$Y$8:$Z$155,2,FALSE))</f>
        <v>20698.37</v>
      </c>
      <c r="L71" s="11">
        <f>IF(ISNA(VLOOKUP($A71,'Part 2'!$AB$8:$AC$155,2,FALSE)),0,VLOOKUP($A71,'Part 2'!$AB$8:$AC$155,2,FALSE))</f>
        <v>520</v>
      </c>
      <c r="M71" s="10">
        <f>IF(ISNA(VLOOKUP($A71,'Part 2'!$AE$8:$AF$155,2,FALSE)),0,VLOOKUP($A71,'Part 2'!$AE$8:$AF$155,2,FALSE))</f>
        <v>79651.83</v>
      </c>
      <c r="N71" s="10">
        <f>IF(ISNA(VLOOKUP($A71,'Part 2'!$AH$8:$AI$155,2,FALSE)),0,VLOOKUP($A71,'Part 2'!$AH$8:$AI$155,2,FALSE))</f>
        <v>56865.69</v>
      </c>
      <c r="O71" s="10">
        <f>IF(ISNA(VLOOKUP($A71,'Part 2'!$AK$8:$AL$155,2,FALSE)),0,VLOOKUP($A71,'Part 2'!$AK$8:$AL$155,2,FALSE))</f>
        <v>0</v>
      </c>
      <c r="P71" s="11">
        <f>IF(ISNA(VLOOKUP($A71,'Part 2'!$AN$8:$AO$155,2,FALSE)),0,VLOOKUP($A71,'Part 2'!$AN$8:$AO$155,2,FALSE))</f>
        <v>0</v>
      </c>
      <c r="Q71" s="11">
        <f>IF(ISNA(VLOOKUP($A71,'Part 2'!$AQ$8:$AR$155,2,FALSE)),0,VLOOKUP($A71,'Part 2'!$AQ$8:$AR$155,2,FALSE))</f>
        <v>0</v>
      </c>
      <c r="R71" s="10">
        <f>IF(ISNA(VLOOKUP($A71,'Part 2'!$AT$8:$AU$155,2,FALSE)),0,VLOOKUP($A71,'Part 2'!$AT$8:$AU$155,2,FALSE))</f>
        <v>0</v>
      </c>
      <c r="S71" s="10">
        <f>IF(ISNA(VLOOKUP($A71,'Part 2'!$AW$8:$AX$155,2,FALSE)),0,VLOOKUP($A71,'Part 2'!$AW$8:$AX$155,2,FALSE))</f>
        <v>0</v>
      </c>
      <c r="T71" s="11">
        <v>0</v>
      </c>
    </row>
    <row r="72" spans="1:20" x14ac:dyDescent="0.25">
      <c r="A72" s="8">
        <v>3200</v>
      </c>
      <c r="B72" s="9" t="s">
        <v>63</v>
      </c>
      <c r="C72" s="10">
        <f>IF(ISNA(VLOOKUP($A72,'Part 2'!$A$8:$B$156,2,FALSE)),0,VLOOKUP($A72,'Part 2'!$A$8:$B$156,2,FALSE))</f>
        <v>1017017.47</v>
      </c>
      <c r="D72" s="11">
        <f>IF(ISNA(VLOOKUP($A72,'Part 2'!$D$8:$E$120,2,FALSE)),0,VLOOKUP($A72,'Part 2'!$D$8:$E$120,2,FALSE))</f>
        <v>0</v>
      </c>
      <c r="E72" s="10">
        <f>IF(ISNA(VLOOKUP($A72,'Part 2'!$G$8:$H$153,2,FALSE)),0,VLOOKUP($A72,'Part 2'!$G$8:$H$153,2,FALSE))</f>
        <v>624237.63</v>
      </c>
      <c r="F72" s="11">
        <f>IF(ISNA(VLOOKUP($A72,'Part 2'!$J$8:$K$137,2,FALSE)),0,VLOOKUP($A72,'Part 2'!$J$8:$K$137,2,FALSE))</f>
        <v>53414.3</v>
      </c>
      <c r="G72" s="10">
        <f>IF(ISNA(VLOOKUP($A72,'Part 2'!$M$8:$N$155,2,FALSE)),0,VLOOKUP($A72,'Part 2'!$M$8:$N$155,2,FALSE))</f>
        <v>0</v>
      </c>
      <c r="H72" s="11">
        <f>IF(ISNA(VLOOKUP($A72,'Part 2'!$P$8:$Q$155,2,FALSE)),0,VLOOKUP($A72,'Part 2'!$P$8:$Q$155,2,FALSE))</f>
        <v>0</v>
      </c>
      <c r="I72" s="10">
        <f>IF(ISNA(VLOOKUP($A72,'Part 2'!$S$8:$T$155,2,FALSE)),0,VLOOKUP($A72,'Part 2'!$S$8:$T$155,2,FALSE))</f>
        <v>283277.09999999998</v>
      </c>
      <c r="J72" s="11">
        <f>IF(ISNA(VLOOKUP($A72,'Part 2'!$V$8:$W$155,2,FALSE)),0,VLOOKUP($A72,'Part 2'!$V$8:$W$155,2,FALSE))</f>
        <v>0</v>
      </c>
      <c r="K72" s="10">
        <f>IF(ISNA(VLOOKUP($A72,'Part 2'!$Y$8:$Z$155,2,FALSE)),0,VLOOKUP($A72,'Part 2'!$Y$8:$Z$155,2,FALSE))</f>
        <v>13452.09</v>
      </c>
      <c r="L72" s="11">
        <f>IF(ISNA(VLOOKUP($A72,'Part 2'!$AB$8:$AC$155,2,FALSE)),0,VLOOKUP($A72,'Part 2'!$AB$8:$AC$155,2,FALSE))</f>
        <v>0</v>
      </c>
      <c r="M72" s="10">
        <f>IF(ISNA(VLOOKUP($A72,'Part 2'!$AE$8:$AF$155,2,FALSE)),0,VLOOKUP($A72,'Part 2'!$AE$8:$AF$155,2,FALSE))</f>
        <v>4474.2299999999996</v>
      </c>
      <c r="N72" s="10">
        <f>IF(ISNA(VLOOKUP($A72,'Part 2'!$AH$8:$AI$155,2,FALSE)),0,VLOOKUP($A72,'Part 2'!$AH$8:$AI$155,2,FALSE))</f>
        <v>0</v>
      </c>
      <c r="O72" s="10">
        <f>IF(ISNA(VLOOKUP($A72,'Part 2'!$AK$8:$AL$155,2,FALSE)),0,VLOOKUP($A72,'Part 2'!$AK$8:$AL$155,2,FALSE))</f>
        <v>0</v>
      </c>
      <c r="P72" s="11">
        <f>IF(ISNA(VLOOKUP($A72,'Part 2'!$AN$8:$AO$155,2,FALSE)),0,VLOOKUP($A72,'Part 2'!$AN$8:$AO$155,2,FALSE))</f>
        <v>0</v>
      </c>
      <c r="Q72" s="11">
        <f>IF(ISNA(VLOOKUP($A72,'Part 2'!$AQ$8:$AR$155,2,FALSE)),0,VLOOKUP($A72,'Part 2'!$AQ$8:$AR$155,2,FALSE))</f>
        <v>0</v>
      </c>
      <c r="R72" s="10">
        <f>IF(ISNA(VLOOKUP($A72,'Part 2'!$AT$8:$AU$155,2,FALSE)),0,VLOOKUP($A72,'Part 2'!$AT$8:$AU$155,2,FALSE))</f>
        <v>0</v>
      </c>
      <c r="S72" s="10">
        <f>IF(ISNA(VLOOKUP($A72,'Part 2'!$AW$8:$AX$155,2,FALSE)),0,VLOOKUP($A72,'Part 2'!$AW$8:$AX$155,2,FALSE))</f>
        <v>0</v>
      </c>
      <c r="T72" s="11">
        <v>0</v>
      </c>
    </row>
    <row r="73" spans="1:20" x14ac:dyDescent="0.25">
      <c r="A73" s="8">
        <v>3300</v>
      </c>
      <c r="B73" s="9" t="s">
        <v>64</v>
      </c>
      <c r="C73" s="10">
        <f>IF(ISNA(VLOOKUP($A73,'Part 2'!$A$8:$B$156,2,FALSE)),0,VLOOKUP($A73,'Part 2'!$A$8:$B$156,2,FALSE))</f>
        <v>1145464.49</v>
      </c>
      <c r="D73" s="11">
        <f>IF(ISNA(VLOOKUP($A73,'Part 2'!$D$8:$E$120,2,FALSE)),0,VLOOKUP($A73,'Part 2'!$D$8:$E$120,2,FALSE))</f>
        <v>0</v>
      </c>
      <c r="E73" s="10">
        <f>IF(ISNA(VLOOKUP($A73,'Part 2'!$G$8:$H$153,2,FALSE)),0,VLOOKUP($A73,'Part 2'!$G$8:$H$153,2,FALSE))</f>
        <v>870883.54</v>
      </c>
      <c r="F73" s="11">
        <f>IF(ISNA(VLOOKUP($A73,'Part 2'!$J$8:$K$137,2,FALSE)),0,VLOOKUP($A73,'Part 2'!$J$8:$K$137,2,FALSE))</f>
        <v>123729.03</v>
      </c>
      <c r="G73" s="10">
        <f>IF(ISNA(VLOOKUP($A73,'Part 2'!$M$8:$N$155,2,FALSE)),0,VLOOKUP($A73,'Part 2'!$M$8:$N$155,2,FALSE))</f>
        <v>0</v>
      </c>
      <c r="H73" s="11">
        <f>IF(ISNA(VLOOKUP($A73,'Part 2'!$P$8:$Q$155,2,FALSE)),0,VLOOKUP($A73,'Part 2'!$P$8:$Q$155,2,FALSE))</f>
        <v>0</v>
      </c>
      <c r="I73" s="10">
        <f>IF(ISNA(VLOOKUP($A73,'Part 2'!$S$8:$T$155,2,FALSE)),0,VLOOKUP($A73,'Part 2'!$S$8:$T$155,2,FALSE))</f>
        <v>457992.34</v>
      </c>
      <c r="J73" s="11">
        <f>IF(ISNA(VLOOKUP($A73,'Part 2'!$V$8:$W$155,2,FALSE)),0,VLOOKUP($A73,'Part 2'!$V$8:$W$155,2,FALSE))</f>
        <v>5653</v>
      </c>
      <c r="K73" s="10">
        <f>IF(ISNA(VLOOKUP($A73,'Part 2'!$Y$8:$Z$155,2,FALSE)),0,VLOOKUP($A73,'Part 2'!$Y$8:$Z$155,2,FALSE))</f>
        <v>42084.78</v>
      </c>
      <c r="L73" s="11">
        <f>IF(ISNA(VLOOKUP($A73,'Part 2'!$AB$8:$AC$155,2,FALSE)),0,VLOOKUP($A73,'Part 2'!$AB$8:$AC$155,2,FALSE))</f>
        <v>0</v>
      </c>
      <c r="M73" s="10">
        <f>IF(ISNA(VLOOKUP($A73,'Part 2'!$AE$8:$AF$155,2,FALSE)),0,VLOOKUP($A73,'Part 2'!$AE$8:$AF$155,2,FALSE))</f>
        <v>0</v>
      </c>
      <c r="N73" s="10">
        <f>IF(ISNA(VLOOKUP($A73,'Part 2'!$AH$8:$AI$155,2,FALSE)),0,VLOOKUP($A73,'Part 2'!$AH$8:$AI$155,2,FALSE))</f>
        <v>0</v>
      </c>
      <c r="O73" s="10">
        <f>IF(ISNA(VLOOKUP($A73,'Part 2'!$AK$8:$AL$155,2,FALSE)),0,VLOOKUP($A73,'Part 2'!$AK$8:$AL$155,2,FALSE))</f>
        <v>0</v>
      </c>
      <c r="P73" s="11">
        <f>IF(ISNA(VLOOKUP($A73,'Part 2'!$AN$8:$AO$155,2,FALSE)),0,VLOOKUP($A73,'Part 2'!$AN$8:$AO$155,2,FALSE))</f>
        <v>0</v>
      </c>
      <c r="Q73" s="11">
        <f>IF(ISNA(VLOOKUP($A73,'Part 2'!$AQ$8:$AR$155,2,FALSE)),0,VLOOKUP($A73,'Part 2'!$AQ$8:$AR$155,2,FALSE))</f>
        <v>0</v>
      </c>
      <c r="R73" s="10">
        <f>IF(ISNA(VLOOKUP($A73,'Part 2'!$AT$8:$AU$155,2,FALSE)),0,VLOOKUP($A73,'Part 2'!$AT$8:$AU$155,2,FALSE))</f>
        <v>0</v>
      </c>
      <c r="S73" s="10">
        <f>IF(ISNA(VLOOKUP($A73,'Part 2'!$AW$8:$AX$155,2,FALSE)),0,VLOOKUP($A73,'Part 2'!$AW$8:$AX$155,2,FALSE))</f>
        <v>0</v>
      </c>
      <c r="T73" s="11">
        <v>0</v>
      </c>
    </row>
    <row r="74" spans="1:20" x14ac:dyDescent="0.25">
      <c r="A74" s="8">
        <v>3400</v>
      </c>
      <c r="B74" s="9" t="s">
        <v>65</v>
      </c>
      <c r="C74" s="10">
        <f>IF(ISNA(VLOOKUP($A74,'Part 2'!$A$8:$B$156,2,FALSE)),0,VLOOKUP($A74,'Part 2'!$A$8:$B$156,2,FALSE))</f>
        <v>6607491.2599999998</v>
      </c>
      <c r="D74" s="11">
        <f>IF(ISNA(VLOOKUP($A74,'Part 2'!$D$8:$E$120,2,FALSE)),0,VLOOKUP($A74,'Part 2'!$D$8:$E$120,2,FALSE))</f>
        <v>0</v>
      </c>
      <c r="E74" s="10">
        <f>IF(ISNA(VLOOKUP($A74,'Part 2'!$G$8:$H$153,2,FALSE)),0,VLOOKUP($A74,'Part 2'!$G$8:$H$153,2,FALSE))</f>
        <v>3003442.62</v>
      </c>
      <c r="F74" s="11">
        <f>IF(ISNA(VLOOKUP($A74,'Part 2'!$J$8:$K$137,2,FALSE)),0,VLOOKUP($A74,'Part 2'!$J$8:$K$137,2,FALSE))</f>
        <v>386835.26</v>
      </c>
      <c r="G74" s="10">
        <f>IF(ISNA(VLOOKUP($A74,'Part 2'!$M$8:$N$155,2,FALSE)),0,VLOOKUP($A74,'Part 2'!$M$8:$N$155,2,FALSE))</f>
        <v>95851.03</v>
      </c>
      <c r="H74" s="11">
        <f>IF(ISNA(VLOOKUP($A74,'Part 2'!$P$8:$Q$155,2,FALSE)),0,VLOOKUP($A74,'Part 2'!$P$8:$Q$155,2,FALSE))</f>
        <v>25499.439999999999</v>
      </c>
      <c r="I74" s="10">
        <f>IF(ISNA(VLOOKUP($A74,'Part 2'!$S$8:$T$155,2,FALSE)),0,VLOOKUP($A74,'Part 2'!$S$8:$T$155,2,FALSE))</f>
        <v>1895405.04</v>
      </c>
      <c r="J74" s="11">
        <f>IF(ISNA(VLOOKUP($A74,'Part 2'!$V$8:$W$155,2,FALSE)),0,VLOOKUP($A74,'Part 2'!$V$8:$W$155,2,FALSE))</f>
        <v>103338.53</v>
      </c>
      <c r="K74" s="10">
        <f>IF(ISNA(VLOOKUP($A74,'Part 2'!$Y$8:$Z$155,2,FALSE)),0,VLOOKUP($A74,'Part 2'!$Y$8:$Z$155,2,FALSE))</f>
        <v>80023.100000000006</v>
      </c>
      <c r="L74" s="11">
        <f>IF(ISNA(VLOOKUP($A74,'Part 2'!$AB$8:$AC$155,2,FALSE)),0,VLOOKUP($A74,'Part 2'!$AB$8:$AC$155,2,FALSE))</f>
        <v>9250</v>
      </c>
      <c r="M74" s="10">
        <f>IF(ISNA(VLOOKUP($A74,'Part 2'!$AE$8:$AF$155,2,FALSE)),0,VLOOKUP($A74,'Part 2'!$AE$8:$AF$155,2,FALSE))</f>
        <v>0</v>
      </c>
      <c r="N74" s="10">
        <f>IF(ISNA(VLOOKUP($A74,'Part 2'!$AH$8:$AI$155,2,FALSE)),0,VLOOKUP($A74,'Part 2'!$AH$8:$AI$155,2,FALSE))</f>
        <v>0</v>
      </c>
      <c r="O74" s="10">
        <f>IF(ISNA(VLOOKUP($A74,'Part 2'!$AK$8:$AL$155,2,FALSE)),0,VLOOKUP($A74,'Part 2'!$AK$8:$AL$155,2,FALSE))</f>
        <v>0</v>
      </c>
      <c r="P74" s="11">
        <f>IF(ISNA(VLOOKUP($A74,'Part 2'!$AN$8:$AO$155,2,FALSE)),0,VLOOKUP($A74,'Part 2'!$AN$8:$AO$155,2,FALSE))</f>
        <v>0</v>
      </c>
      <c r="Q74" s="11">
        <f>IF(ISNA(VLOOKUP($A74,'Part 2'!$AQ$8:$AR$155,2,FALSE)),0,VLOOKUP($A74,'Part 2'!$AQ$8:$AR$155,2,FALSE))</f>
        <v>0</v>
      </c>
      <c r="R74" s="10">
        <f>IF(ISNA(VLOOKUP($A74,'Part 2'!$AT$8:$AU$155,2,FALSE)),0,VLOOKUP($A74,'Part 2'!$AT$8:$AU$155,2,FALSE))</f>
        <v>0</v>
      </c>
      <c r="S74" s="10">
        <f>IF(ISNA(VLOOKUP($A74,'Part 2'!$AW$8:$AX$155,2,FALSE)),0,VLOOKUP($A74,'Part 2'!$AW$8:$AX$155,2,FALSE))</f>
        <v>0</v>
      </c>
      <c r="T74" s="11">
        <v>0</v>
      </c>
    </row>
    <row r="75" spans="1:20" x14ac:dyDescent="0.25">
      <c r="A75" s="8">
        <v>3420</v>
      </c>
      <c r="B75" s="9" t="s">
        <v>66</v>
      </c>
      <c r="C75" s="10">
        <f>IF(ISNA(VLOOKUP($A75,'Part 2'!$A$8:$B$156,2,FALSE)),0,VLOOKUP($A75,'Part 2'!$A$8:$B$156,2,FALSE))</f>
        <v>1840960.4</v>
      </c>
      <c r="D75" s="11">
        <f>IF(ISNA(VLOOKUP($A75,'Part 2'!$D$8:$E$120,2,FALSE)),0,VLOOKUP($A75,'Part 2'!$D$8:$E$120,2,FALSE))</f>
        <v>0</v>
      </c>
      <c r="E75" s="10">
        <f>IF(ISNA(VLOOKUP($A75,'Part 2'!$G$8:$H$153,2,FALSE)),0,VLOOKUP($A75,'Part 2'!$G$8:$H$153,2,FALSE))</f>
        <v>1464132.03</v>
      </c>
      <c r="F75" s="11">
        <f>IF(ISNA(VLOOKUP($A75,'Part 2'!$J$8:$K$137,2,FALSE)),0,VLOOKUP($A75,'Part 2'!$J$8:$K$137,2,FALSE))</f>
        <v>57235.57</v>
      </c>
      <c r="G75" s="10">
        <f>IF(ISNA(VLOOKUP($A75,'Part 2'!$M$8:$N$155,2,FALSE)),0,VLOOKUP($A75,'Part 2'!$M$8:$N$155,2,FALSE))</f>
        <v>24600.77</v>
      </c>
      <c r="H75" s="11">
        <f>IF(ISNA(VLOOKUP($A75,'Part 2'!$P$8:$Q$155,2,FALSE)),0,VLOOKUP($A75,'Part 2'!$P$8:$Q$155,2,FALSE))</f>
        <v>0</v>
      </c>
      <c r="I75" s="10">
        <f>IF(ISNA(VLOOKUP($A75,'Part 2'!$S$8:$T$155,2,FALSE)),0,VLOOKUP($A75,'Part 2'!$S$8:$T$155,2,FALSE))</f>
        <v>850251.13</v>
      </c>
      <c r="J75" s="11">
        <f>IF(ISNA(VLOOKUP($A75,'Part 2'!$V$8:$W$155,2,FALSE)),0,VLOOKUP($A75,'Part 2'!$V$8:$W$155,2,FALSE))</f>
        <v>4360</v>
      </c>
      <c r="K75" s="10">
        <f>IF(ISNA(VLOOKUP($A75,'Part 2'!$Y$8:$Z$155,2,FALSE)),0,VLOOKUP($A75,'Part 2'!$Y$8:$Z$155,2,FALSE))</f>
        <v>19340.150000000001</v>
      </c>
      <c r="L75" s="11">
        <f>IF(ISNA(VLOOKUP($A75,'Part 2'!$AB$8:$AC$155,2,FALSE)),0,VLOOKUP($A75,'Part 2'!$AB$8:$AC$155,2,FALSE))</f>
        <v>0</v>
      </c>
      <c r="M75" s="10">
        <f>IF(ISNA(VLOOKUP($A75,'Part 2'!$AE$8:$AF$155,2,FALSE)),0,VLOOKUP($A75,'Part 2'!$AE$8:$AF$155,2,FALSE))</f>
        <v>0</v>
      </c>
      <c r="N75" s="10">
        <f>IF(ISNA(VLOOKUP($A75,'Part 2'!$AH$8:$AI$155,2,FALSE)),0,VLOOKUP($A75,'Part 2'!$AH$8:$AI$155,2,FALSE))</f>
        <v>0</v>
      </c>
      <c r="O75" s="10">
        <f>IF(ISNA(VLOOKUP($A75,'Part 2'!$AK$8:$AL$155,2,FALSE)),0,VLOOKUP($A75,'Part 2'!$AK$8:$AL$155,2,FALSE))</f>
        <v>0</v>
      </c>
      <c r="P75" s="11">
        <f>IF(ISNA(VLOOKUP($A75,'Part 2'!$AN$8:$AO$155,2,FALSE)),0,VLOOKUP($A75,'Part 2'!$AN$8:$AO$155,2,FALSE))</f>
        <v>0</v>
      </c>
      <c r="Q75" s="11">
        <f>IF(ISNA(VLOOKUP($A75,'Part 2'!$AQ$8:$AR$155,2,FALSE)),0,VLOOKUP($A75,'Part 2'!$AQ$8:$AR$155,2,FALSE))</f>
        <v>0</v>
      </c>
      <c r="R75" s="10">
        <f>IF(ISNA(VLOOKUP($A75,'Part 2'!$AT$8:$AU$155,2,FALSE)),0,VLOOKUP($A75,'Part 2'!$AT$8:$AU$155,2,FALSE))</f>
        <v>0</v>
      </c>
      <c r="S75" s="10">
        <f>IF(ISNA(VLOOKUP($A75,'Part 2'!$AW$8:$AX$155,2,FALSE)),0,VLOOKUP($A75,'Part 2'!$AW$8:$AX$155,2,FALSE))</f>
        <v>75401.7</v>
      </c>
      <c r="T75" s="11">
        <v>0</v>
      </c>
    </row>
    <row r="76" spans="1:20" x14ac:dyDescent="0.25">
      <c r="A76" s="8">
        <v>3500</v>
      </c>
      <c r="B76" s="9" t="s">
        <v>67</v>
      </c>
      <c r="C76" s="10">
        <f>IF(ISNA(VLOOKUP($A76,'Part 2'!$A$8:$B$156,2,FALSE)),0,VLOOKUP($A76,'Part 2'!$A$8:$B$156,2,FALSE))</f>
        <v>1009405.49</v>
      </c>
      <c r="D76" s="11">
        <f>IF(ISNA(VLOOKUP($A76,'Part 2'!$D$8:$E$120,2,FALSE)),0,VLOOKUP($A76,'Part 2'!$D$8:$E$120,2,FALSE))</f>
        <v>2620.9299999999998</v>
      </c>
      <c r="E76" s="10">
        <f>IF(ISNA(VLOOKUP($A76,'Part 2'!$G$8:$H$153,2,FALSE)),0,VLOOKUP($A76,'Part 2'!$G$8:$H$153,2,FALSE))</f>
        <v>113271.53</v>
      </c>
      <c r="F76" s="11">
        <f>IF(ISNA(VLOOKUP($A76,'Part 2'!$J$8:$K$137,2,FALSE)),0,VLOOKUP($A76,'Part 2'!$J$8:$K$137,2,FALSE))</f>
        <v>4474.25</v>
      </c>
      <c r="G76" s="10">
        <f>IF(ISNA(VLOOKUP($A76,'Part 2'!$M$8:$N$155,2,FALSE)),0,VLOOKUP($A76,'Part 2'!$M$8:$N$155,2,FALSE))</f>
        <v>0</v>
      </c>
      <c r="H76" s="11">
        <f>IF(ISNA(VLOOKUP($A76,'Part 2'!$P$8:$Q$155,2,FALSE)),0,VLOOKUP($A76,'Part 2'!$P$8:$Q$155,2,FALSE))</f>
        <v>0</v>
      </c>
      <c r="I76" s="10">
        <f>IF(ISNA(VLOOKUP($A76,'Part 2'!$S$8:$T$155,2,FALSE)),0,VLOOKUP($A76,'Part 2'!$S$8:$T$155,2,FALSE))</f>
        <v>222356.57</v>
      </c>
      <c r="J76" s="11">
        <f>IF(ISNA(VLOOKUP($A76,'Part 2'!$V$8:$W$155,2,FALSE)),0,VLOOKUP($A76,'Part 2'!$V$8:$W$155,2,FALSE))</f>
        <v>234.23</v>
      </c>
      <c r="K76" s="10">
        <f>IF(ISNA(VLOOKUP($A76,'Part 2'!$Y$8:$Z$155,2,FALSE)),0,VLOOKUP($A76,'Part 2'!$Y$8:$Z$155,2,FALSE))</f>
        <v>2906</v>
      </c>
      <c r="L76" s="11">
        <f>IF(ISNA(VLOOKUP($A76,'Part 2'!$AB$8:$AC$155,2,FALSE)),0,VLOOKUP($A76,'Part 2'!$AB$8:$AC$155,2,FALSE))</f>
        <v>0</v>
      </c>
      <c r="M76" s="10">
        <f>IF(ISNA(VLOOKUP($A76,'Part 2'!$AE$8:$AF$155,2,FALSE)),0,VLOOKUP($A76,'Part 2'!$AE$8:$AF$155,2,FALSE))</f>
        <v>0</v>
      </c>
      <c r="N76" s="10">
        <f>IF(ISNA(VLOOKUP($A76,'Part 2'!$AH$8:$AI$155,2,FALSE)),0,VLOOKUP($A76,'Part 2'!$AH$8:$AI$155,2,FALSE))</f>
        <v>0</v>
      </c>
      <c r="O76" s="10">
        <f>IF(ISNA(VLOOKUP($A76,'Part 2'!$AK$8:$AL$155,2,FALSE)),0,VLOOKUP($A76,'Part 2'!$AK$8:$AL$155,2,FALSE))</f>
        <v>0</v>
      </c>
      <c r="P76" s="11">
        <f>IF(ISNA(VLOOKUP($A76,'Part 2'!$AN$8:$AO$155,2,FALSE)),0,VLOOKUP($A76,'Part 2'!$AN$8:$AO$155,2,FALSE))</f>
        <v>0</v>
      </c>
      <c r="Q76" s="11">
        <f>IF(ISNA(VLOOKUP($A76,'Part 2'!$AQ$8:$AR$155,2,FALSE)),0,VLOOKUP($A76,'Part 2'!$AQ$8:$AR$155,2,FALSE))</f>
        <v>17099.509999999998</v>
      </c>
      <c r="R76" s="10">
        <f>IF(ISNA(VLOOKUP($A76,'Part 2'!$AT$8:$AU$155,2,FALSE)),0,VLOOKUP($A76,'Part 2'!$AT$8:$AU$155,2,FALSE))</f>
        <v>0</v>
      </c>
      <c r="S76" s="10">
        <f>IF(ISNA(VLOOKUP($A76,'Part 2'!$AW$8:$AX$155,2,FALSE)),0,VLOOKUP($A76,'Part 2'!$AW$8:$AX$155,2,FALSE))</f>
        <v>0</v>
      </c>
      <c r="T76" s="11">
        <v>0</v>
      </c>
    </row>
    <row r="77" spans="1:20" x14ac:dyDescent="0.25">
      <c r="A77" s="8">
        <v>3600</v>
      </c>
      <c r="B77" s="9" t="s">
        <v>68</v>
      </c>
      <c r="C77" s="10">
        <f>IF(ISNA(VLOOKUP($A77,'Part 2'!$A$8:$B$156,2,FALSE)),0,VLOOKUP($A77,'Part 2'!$A$8:$B$156,2,FALSE))</f>
        <v>1840503.3</v>
      </c>
      <c r="D77" s="11">
        <f>IF(ISNA(VLOOKUP($A77,'Part 2'!$D$8:$E$120,2,FALSE)),0,VLOOKUP($A77,'Part 2'!$D$8:$E$120,2,FALSE))</f>
        <v>0</v>
      </c>
      <c r="E77" s="10">
        <f>IF(ISNA(VLOOKUP($A77,'Part 2'!$G$8:$H$153,2,FALSE)),0,VLOOKUP($A77,'Part 2'!$G$8:$H$153,2,FALSE))</f>
        <v>466262.6</v>
      </c>
      <c r="F77" s="11">
        <f>IF(ISNA(VLOOKUP($A77,'Part 2'!$J$8:$K$137,2,FALSE)),0,VLOOKUP($A77,'Part 2'!$J$8:$K$137,2,FALSE))</f>
        <v>0</v>
      </c>
      <c r="G77" s="10">
        <f>IF(ISNA(VLOOKUP($A77,'Part 2'!$M$8:$N$155,2,FALSE)),0,VLOOKUP($A77,'Part 2'!$M$8:$N$155,2,FALSE))</f>
        <v>0</v>
      </c>
      <c r="H77" s="11">
        <f>IF(ISNA(VLOOKUP($A77,'Part 2'!$P$8:$Q$155,2,FALSE)),0,VLOOKUP($A77,'Part 2'!$P$8:$Q$155,2,FALSE))</f>
        <v>0</v>
      </c>
      <c r="I77" s="10">
        <f>IF(ISNA(VLOOKUP($A77,'Part 2'!$S$8:$T$155,2,FALSE)),0,VLOOKUP($A77,'Part 2'!$S$8:$T$155,2,FALSE))</f>
        <v>725152.22</v>
      </c>
      <c r="J77" s="11">
        <f>IF(ISNA(VLOOKUP($A77,'Part 2'!$V$8:$W$155,2,FALSE)),0,VLOOKUP($A77,'Part 2'!$V$8:$W$155,2,FALSE))</f>
        <v>0</v>
      </c>
      <c r="K77" s="10">
        <f>IF(ISNA(VLOOKUP($A77,'Part 2'!$Y$8:$Z$155,2,FALSE)),0,VLOOKUP($A77,'Part 2'!$Y$8:$Z$155,2,FALSE))</f>
        <v>19903.990000000002</v>
      </c>
      <c r="L77" s="11">
        <f>IF(ISNA(VLOOKUP($A77,'Part 2'!$AB$8:$AC$155,2,FALSE)),0,VLOOKUP($A77,'Part 2'!$AB$8:$AC$155,2,FALSE))</f>
        <v>0</v>
      </c>
      <c r="M77" s="10">
        <f>IF(ISNA(VLOOKUP($A77,'Part 2'!$AE$8:$AF$155,2,FALSE)),0,VLOOKUP($A77,'Part 2'!$AE$8:$AF$155,2,FALSE))</f>
        <v>217652.61</v>
      </c>
      <c r="N77" s="10">
        <f>IF(ISNA(VLOOKUP($A77,'Part 2'!$AH$8:$AI$155,2,FALSE)),0,VLOOKUP($A77,'Part 2'!$AH$8:$AI$155,2,FALSE))</f>
        <v>217652.61</v>
      </c>
      <c r="O77" s="10">
        <f>IF(ISNA(VLOOKUP($A77,'Part 2'!$AK$8:$AL$155,2,FALSE)),0,VLOOKUP($A77,'Part 2'!$AK$8:$AL$155,2,FALSE))</f>
        <v>0</v>
      </c>
      <c r="P77" s="11">
        <f>IF(ISNA(VLOOKUP($A77,'Part 2'!$AN$8:$AO$155,2,FALSE)),0,VLOOKUP($A77,'Part 2'!$AN$8:$AO$155,2,FALSE))</f>
        <v>0</v>
      </c>
      <c r="Q77" s="11">
        <f>IF(ISNA(VLOOKUP($A77,'Part 2'!$AQ$8:$AR$155,2,FALSE)),0,VLOOKUP($A77,'Part 2'!$AQ$8:$AR$155,2,FALSE))</f>
        <v>10000</v>
      </c>
      <c r="R77" s="10">
        <f>IF(ISNA(VLOOKUP($A77,'Part 2'!$AT$8:$AU$155,2,FALSE)),0,VLOOKUP($A77,'Part 2'!$AT$8:$AU$155,2,FALSE))</f>
        <v>0</v>
      </c>
      <c r="S77" s="10">
        <f>IF(ISNA(VLOOKUP($A77,'Part 2'!$AW$8:$AX$155,2,FALSE)),0,VLOOKUP($A77,'Part 2'!$AW$8:$AX$155,2,FALSE))</f>
        <v>0</v>
      </c>
      <c r="T77" s="11">
        <v>0</v>
      </c>
    </row>
    <row r="78" spans="1:20" x14ac:dyDescent="0.25">
      <c r="A78" s="8">
        <v>3620</v>
      </c>
      <c r="B78" s="9" t="s">
        <v>69</v>
      </c>
      <c r="C78" s="10">
        <f>IF(ISNA(VLOOKUP($A78,'Part 2'!$A$8:$B$156,2,FALSE)),0,VLOOKUP($A78,'Part 2'!$A$8:$B$156,2,FALSE))</f>
        <v>3063608.2</v>
      </c>
      <c r="D78" s="11">
        <f>IF(ISNA(VLOOKUP($A78,'Part 2'!$D$8:$E$120,2,FALSE)),0,VLOOKUP($A78,'Part 2'!$D$8:$E$120,2,FALSE))</f>
        <v>2564</v>
      </c>
      <c r="E78" s="10">
        <f>IF(ISNA(VLOOKUP($A78,'Part 2'!$G$8:$H$153,2,FALSE)),0,VLOOKUP($A78,'Part 2'!$G$8:$H$153,2,FALSE))</f>
        <v>617625.14</v>
      </c>
      <c r="F78" s="11">
        <f>IF(ISNA(VLOOKUP($A78,'Part 2'!$J$8:$K$137,2,FALSE)),0,VLOOKUP($A78,'Part 2'!$J$8:$K$137,2,FALSE))</f>
        <v>0</v>
      </c>
      <c r="G78" s="10">
        <f>IF(ISNA(VLOOKUP($A78,'Part 2'!$M$8:$N$155,2,FALSE)),0,VLOOKUP($A78,'Part 2'!$M$8:$N$155,2,FALSE))</f>
        <v>55601.47</v>
      </c>
      <c r="H78" s="11">
        <f>IF(ISNA(VLOOKUP($A78,'Part 2'!$P$8:$Q$155,2,FALSE)),0,VLOOKUP($A78,'Part 2'!$P$8:$Q$155,2,FALSE))</f>
        <v>0</v>
      </c>
      <c r="I78" s="10">
        <f>IF(ISNA(VLOOKUP($A78,'Part 2'!$S$8:$T$155,2,FALSE)),0,VLOOKUP($A78,'Part 2'!$S$8:$T$155,2,FALSE))</f>
        <v>902643.89</v>
      </c>
      <c r="J78" s="11">
        <f>IF(ISNA(VLOOKUP($A78,'Part 2'!$V$8:$W$155,2,FALSE)),0,VLOOKUP($A78,'Part 2'!$V$8:$W$155,2,FALSE))</f>
        <v>0</v>
      </c>
      <c r="K78" s="10">
        <f>IF(ISNA(VLOOKUP($A78,'Part 2'!$Y$8:$Z$155,2,FALSE)),0,VLOOKUP($A78,'Part 2'!$Y$8:$Z$155,2,FALSE))</f>
        <v>28831.25</v>
      </c>
      <c r="L78" s="11">
        <f>IF(ISNA(VLOOKUP($A78,'Part 2'!$AB$8:$AC$155,2,FALSE)),0,VLOOKUP($A78,'Part 2'!$AB$8:$AC$155,2,FALSE))</f>
        <v>0</v>
      </c>
      <c r="M78" s="10">
        <f>IF(ISNA(VLOOKUP($A78,'Part 2'!$AE$8:$AF$155,2,FALSE)),0,VLOOKUP($A78,'Part 2'!$AE$8:$AF$155,2,FALSE))</f>
        <v>67815.850000000006</v>
      </c>
      <c r="N78" s="10">
        <f>IF(ISNA(VLOOKUP($A78,'Part 2'!$AH$8:$AI$155,2,FALSE)),0,VLOOKUP($A78,'Part 2'!$AH$8:$AI$155,2,FALSE))</f>
        <v>35386</v>
      </c>
      <c r="O78" s="10">
        <f>IF(ISNA(VLOOKUP($A78,'Part 2'!$AK$8:$AL$155,2,FALSE)),0,VLOOKUP($A78,'Part 2'!$AK$8:$AL$155,2,FALSE))</f>
        <v>2.04</v>
      </c>
      <c r="P78" s="11">
        <f>IF(ISNA(VLOOKUP($A78,'Part 2'!$AN$8:$AO$155,2,FALSE)),0,VLOOKUP($A78,'Part 2'!$AN$8:$AO$155,2,FALSE))</f>
        <v>0</v>
      </c>
      <c r="Q78" s="11">
        <f>IF(ISNA(VLOOKUP($A78,'Part 2'!$AQ$8:$AR$155,2,FALSE)),0,VLOOKUP($A78,'Part 2'!$AQ$8:$AR$155,2,FALSE))</f>
        <v>300084.77</v>
      </c>
      <c r="R78" s="10">
        <f>IF(ISNA(VLOOKUP($A78,'Part 2'!$AT$8:$AU$155,2,FALSE)),0,VLOOKUP($A78,'Part 2'!$AT$8:$AU$155,2,FALSE))</f>
        <v>0</v>
      </c>
      <c r="S78" s="10">
        <f>IF(ISNA(VLOOKUP($A78,'Part 2'!$AW$8:$AX$155,2,FALSE)),0,VLOOKUP($A78,'Part 2'!$AW$8:$AX$155,2,FALSE))</f>
        <v>0</v>
      </c>
      <c r="T78" s="11">
        <v>0</v>
      </c>
    </row>
    <row r="79" spans="1:20" x14ac:dyDescent="0.25">
      <c r="A79" s="8">
        <v>3700</v>
      </c>
      <c r="B79" s="9" t="s">
        <v>70</v>
      </c>
      <c r="C79" s="10">
        <f>IF(ISNA(VLOOKUP($A79,'Part 2'!$A$8:$B$156,2,FALSE)),0,VLOOKUP($A79,'Part 2'!$A$8:$B$156,2,FALSE))</f>
        <v>10369339.93</v>
      </c>
      <c r="D79" s="11">
        <f>IF(ISNA(VLOOKUP($A79,'Part 2'!$D$8:$E$120,2,FALSE)),0,VLOOKUP($A79,'Part 2'!$D$8:$E$120,2,FALSE))</f>
        <v>89.95</v>
      </c>
      <c r="E79" s="10">
        <f>IF(ISNA(VLOOKUP($A79,'Part 2'!$G$8:$H$153,2,FALSE)),0,VLOOKUP($A79,'Part 2'!$G$8:$H$153,2,FALSE))</f>
        <v>2126195.8199999998</v>
      </c>
      <c r="F79" s="11">
        <f>IF(ISNA(VLOOKUP($A79,'Part 2'!$J$8:$K$137,2,FALSE)),0,VLOOKUP($A79,'Part 2'!$J$8:$K$137,2,FALSE))</f>
        <v>221159</v>
      </c>
      <c r="G79" s="10">
        <f>IF(ISNA(VLOOKUP($A79,'Part 2'!$M$8:$N$155,2,FALSE)),0,VLOOKUP($A79,'Part 2'!$M$8:$N$155,2,FALSE))</f>
        <v>40035.61</v>
      </c>
      <c r="H79" s="11">
        <f>IF(ISNA(VLOOKUP($A79,'Part 2'!$P$8:$Q$155,2,FALSE)),0,VLOOKUP($A79,'Part 2'!$P$8:$Q$155,2,FALSE))</f>
        <v>4109.3999999999996</v>
      </c>
      <c r="I79" s="10">
        <f>IF(ISNA(VLOOKUP($A79,'Part 2'!$S$8:$T$155,2,FALSE)),0,VLOOKUP($A79,'Part 2'!$S$8:$T$155,2,FALSE))</f>
        <v>2123990.35</v>
      </c>
      <c r="J79" s="11">
        <f>IF(ISNA(VLOOKUP($A79,'Part 2'!$V$8:$W$155,2,FALSE)),0,VLOOKUP($A79,'Part 2'!$V$8:$W$155,2,FALSE))</f>
        <v>3911.27</v>
      </c>
      <c r="K79" s="10">
        <f>IF(ISNA(VLOOKUP($A79,'Part 2'!$Y$8:$Z$155,2,FALSE)),0,VLOOKUP($A79,'Part 2'!$Y$8:$Z$155,2,FALSE))</f>
        <v>54798.39</v>
      </c>
      <c r="L79" s="11">
        <f>IF(ISNA(VLOOKUP($A79,'Part 2'!$AB$8:$AC$155,2,FALSE)),0,VLOOKUP($A79,'Part 2'!$AB$8:$AC$155,2,FALSE))</f>
        <v>1544.99</v>
      </c>
      <c r="M79" s="10">
        <f>IF(ISNA(VLOOKUP($A79,'Part 2'!$AE$8:$AF$155,2,FALSE)),0,VLOOKUP($A79,'Part 2'!$AE$8:$AF$155,2,FALSE))</f>
        <v>0</v>
      </c>
      <c r="N79" s="10">
        <f>IF(ISNA(VLOOKUP($A79,'Part 2'!$AH$8:$AI$155,2,FALSE)),0,VLOOKUP($A79,'Part 2'!$AH$8:$AI$155,2,FALSE))</f>
        <v>0</v>
      </c>
      <c r="O79" s="10">
        <f>IF(ISNA(VLOOKUP($A79,'Part 2'!$AK$8:$AL$155,2,FALSE)),0,VLOOKUP($A79,'Part 2'!$AK$8:$AL$155,2,FALSE))</f>
        <v>0</v>
      </c>
      <c r="P79" s="11">
        <f>IF(ISNA(VLOOKUP($A79,'Part 2'!$AN$8:$AO$155,2,FALSE)),0,VLOOKUP($A79,'Part 2'!$AN$8:$AO$155,2,FALSE))</f>
        <v>0</v>
      </c>
      <c r="Q79" s="11">
        <f>IF(ISNA(VLOOKUP($A79,'Part 2'!$AQ$8:$AR$155,2,FALSE)),0,VLOOKUP($A79,'Part 2'!$AQ$8:$AR$155,2,FALSE))</f>
        <v>0</v>
      </c>
      <c r="R79" s="10">
        <f>IF(ISNA(VLOOKUP($A79,'Part 2'!$AT$8:$AU$155,2,FALSE)),0,VLOOKUP($A79,'Part 2'!$AT$8:$AU$155,2,FALSE))</f>
        <v>0</v>
      </c>
      <c r="S79" s="10">
        <f>IF(ISNA(VLOOKUP($A79,'Part 2'!$AW$8:$AX$155,2,FALSE)),0,VLOOKUP($A79,'Part 2'!$AW$8:$AX$155,2,FALSE))</f>
        <v>0</v>
      </c>
      <c r="T79" s="11">
        <v>0</v>
      </c>
    </row>
    <row r="80" spans="1:20" x14ac:dyDescent="0.25">
      <c r="A80" s="8">
        <v>3800</v>
      </c>
      <c r="B80" s="9" t="s">
        <v>71</v>
      </c>
      <c r="C80" s="10">
        <f>IF(ISNA(VLOOKUP($A80,'Part 2'!$A$8:$B$156,2,FALSE)),0,VLOOKUP($A80,'Part 2'!$A$8:$B$156,2,FALSE))</f>
        <v>4839457.88</v>
      </c>
      <c r="D80" s="11">
        <f>IF(ISNA(VLOOKUP($A80,'Part 2'!$D$8:$E$120,2,FALSE)),0,VLOOKUP($A80,'Part 2'!$D$8:$E$120,2,FALSE))</f>
        <v>0</v>
      </c>
      <c r="E80" s="10">
        <f>IF(ISNA(VLOOKUP($A80,'Part 2'!$G$8:$H$153,2,FALSE)),0,VLOOKUP($A80,'Part 2'!$G$8:$H$153,2,FALSE))</f>
        <v>1313235.94</v>
      </c>
      <c r="F80" s="11">
        <f>IF(ISNA(VLOOKUP($A80,'Part 2'!$J$8:$K$137,2,FALSE)),0,VLOOKUP($A80,'Part 2'!$J$8:$K$137,2,FALSE))</f>
        <v>125802.93</v>
      </c>
      <c r="G80" s="10">
        <f>IF(ISNA(VLOOKUP($A80,'Part 2'!$M$8:$N$155,2,FALSE)),0,VLOOKUP($A80,'Part 2'!$M$8:$N$155,2,FALSE))</f>
        <v>0</v>
      </c>
      <c r="H80" s="11">
        <f>IF(ISNA(VLOOKUP($A80,'Part 2'!$P$8:$Q$155,2,FALSE)),0,VLOOKUP($A80,'Part 2'!$P$8:$Q$155,2,FALSE))</f>
        <v>0</v>
      </c>
      <c r="I80" s="10">
        <f>IF(ISNA(VLOOKUP($A80,'Part 2'!$S$8:$T$155,2,FALSE)),0,VLOOKUP($A80,'Part 2'!$S$8:$T$155,2,FALSE))</f>
        <v>1554732.41</v>
      </c>
      <c r="J80" s="11">
        <f>IF(ISNA(VLOOKUP($A80,'Part 2'!$V$8:$W$155,2,FALSE)),0,VLOOKUP($A80,'Part 2'!$V$8:$W$155,2,FALSE))</f>
        <v>0</v>
      </c>
      <c r="K80" s="10">
        <f>IF(ISNA(VLOOKUP($A80,'Part 2'!$Y$8:$Z$155,2,FALSE)),0,VLOOKUP($A80,'Part 2'!$Y$8:$Z$155,2,FALSE))</f>
        <v>33350.42</v>
      </c>
      <c r="L80" s="11">
        <f>IF(ISNA(VLOOKUP($A80,'Part 2'!$AB$8:$AC$155,2,FALSE)),0,VLOOKUP($A80,'Part 2'!$AB$8:$AC$155,2,FALSE))</f>
        <v>0</v>
      </c>
      <c r="M80" s="10">
        <f>IF(ISNA(VLOOKUP($A80,'Part 2'!$AE$8:$AF$155,2,FALSE)),0,VLOOKUP($A80,'Part 2'!$AE$8:$AF$155,2,FALSE))</f>
        <v>0</v>
      </c>
      <c r="N80" s="10">
        <f>IF(ISNA(VLOOKUP($A80,'Part 2'!$AH$8:$AI$155,2,FALSE)),0,VLOOKUP($A80,'Part 2'!$AH$8:$AI$155,2,FALSE))</f>
        <v>0</v>
      </c>
      <c r="O80" s="10">
        <f>IF(ISNA(VLOOKUP($A80,'Part 2'!$AK$8:$AL$155,2,FALSE)),0,VLOOKUP($A80,'Part 2'!$AK$8:$AL$155,2,FALSE))</f>
        <v>0</v>
      </c>
      <c r="P80" s="11">
        <f>IF(ISNA(VLOOKUP($A80,'Part 2'!$AN$8:$AO$155,2,FALSE)),0,VLOOKUP($A80,'Part 2'!$AN$8:$AO$155,2,FALSE))</f>
        <v>0</v>
      </c>
      <c r="Q80" s="11">
        <f>IF(ISNA(VLOOKUP($A80,'Part 2'!$AQ$8:$AR$155,2,FALSE)),0,VLOOKUP($A80,'Part 2'!$AQ$8:$AR$155,2,FALSE))</f>
        <v>8731.02</v>
      </c>
      <c r="R80" s="10">
        <f>IF(ISNA(VLOOKUP($A80,'Part 2'!$AT$8:$AU$155,2,FALSE)),0,VLOOKUP($A80,'Part 2'!$AT$8:$AU$155,2,FALSE))</f>
        <v>0</v>
      </c>
      <c r="S80" s="10">
        <f>IF(ISNA(VLOOKUP($A80,'Part 2'!$AW$8:$AX$155,2,FALSE)),0,VLOOKUP($A80,'Part 2'!$AW$8:$AX$155,2,FALSE))</f>
        <v>0</v>
      </c>
      <c r="T80" s="11">
        <v>0</v>
      </c>
    </row>
    <row r="81" spans="1:20" x14ac:dyDescent="0.25">
      <c r="A81" s="8">
        <v>3820</v>
      </c>
      <c r="B81" s="9" t="s">
        <v>72</v>
      </c>
      <c r="C81" s="10">
        <f>IF(ISNA(VLOOKUP($A81,'Part 2'!$A$8:$B$156,2,FALSE)),0,VLOOKUP($A81,'Part 2'!$A$8:$B$156,2,FALSE))</f>
        <v>4427261.05</v>
      </c>
      <c r="D81" s="11">
        <f>IF(ISNA(VLOOKUP($A81,'Part 2'!$D$8:$E$120,2,FALSE)),0,VLOOKUP($A81,'Part 2'!$D$8:$E$120,2,FALSE))</f>
        <v>0</v>
      </c>
      <c r="E81" s="10">
        <f>IF(ISNA(VLOOKUP($A81,'Part 2'!$G$8:$H$153,2,FALSE)),0,VLOOKUP($A81,'Part 2'!$G$8:$H$153,2,FALSE))</f>
        <v>3824618.12</v>
      </c>
      <c r="F81" s="11">
        <f>IF(ISNA(VLOOKUP($A81,'Part 2'!$J$8:$K$137,2,FALSE)),0,VLOOKUP($A81,'Part 2'!$J$8:$K$137,2,FALSE))</f>
        <v>48149.89</v>
      </c>
      <c r="G81" s="10">
        <f>IF(ISNA(VLOOKUP($A81,'Part 2'!$M$8:$N$155,2,FALSE)),0,VLOOKUP($A81,'Part 2'!$M$8:$N$155,2,FALSE))</f>
        <v>1600.55</v>
      </c>
      <c r="H81" s="11">
        <f>IF(ISNA(VLOOKUP($A81,'Part 2'!$P$8:$Q$155,2,FALSE)),0,VLOOKUP($A81,'Part 2'!$P$8:$Q$155,2,FALSE))</f>
        <v>0</v>
      </c>
      <c r="I81" s="10">
        <f>IF(ISNA(VLOOKUP($A81,'Part 2'!$S$8:$T$155,2,FALSE)),0,VLOOKUP($A81,'Part 2'!$S$8:$T$155,2,FALSE))</f>
        <v>1510085.5</v>
      </c>
      <c r="J81" s="11">
        <f>IF(ISNA(VLOOKUP($A81,'Part 2'!$V$8:$W$155,2,FALSE)),0,VLOOKUP($A81,'Part 2'!$V$8:$W$155,2,FALSE))</f>
        <v>37822</v>
      </c>
      <c r="K81" s="10">
        <f>IF(ISNA(VLOOKUP($A81,'Part 2'!$Y$8:$Z$155,2,FALSE)),0,VLOOKUP($A81,'Part 2'!$Y$8:$Z$155,2,FALSE))</f>
        <v>63462.080000000002</v>
      </c>
      <c r="L81" s="11">
        <f>IF(ISNA(VLOOKUP($A81,'Part 2'!$AB$8:$AC$155,2,FALSE)),0,VLOOKUP($A81,'Part 2'!$AB$8:$AC$155,2,FALSE))</f>
        <v>0</v>
      </c>
      <c r="M81" s="10">
        <f>IF(ISNA(VLOOKUP($A81,'Part 2'!$AE$8:$AF$155,2,FALSE)),0,VLOOKUP($A81,'Part 2'!$AE$8:$AF$155,2,FALSE))</f>
        <v>212266.68</v>
      </c>
      <c r="N81" s="10">
        <f>IF(ISNA(VLOOKUP($A81,'Part 2'!$AH$8:$AI$155,2,FALSE)),0,VLOOKUP($A81,'Part 2'!$AH$8:$AI$155,2,FALSE))</f>
        <v>0</v>
      </c>
      <c r="O81" s="10">
        <f>IF(ISNA(VLOOKUP($A81,'Part 2'!$AK$8:$AL$155,2,FALSE)),0,VLOOKUP($A81,'Part 2'!$AK$8:$AL$155,2,FALSE))</f>
        <v>0</v>
      </c>
      <c r="P81" s="11">
        <f>IF(ISNA(VLOOKUP($A81,'Part 2'!$AN$8:$AO$155,2,FALSE)),0,VLOOKUP($A81,'Part 2'!$AN$8:$AO$155,2,FALSE))</f>
        <v>0</v>
      </c>
      <c r="Q81" s="11">
        <f>IF(ISNA(VLOOKUP($A81,'Part 2'!$AQ$8:$AR$155,2,FALSE)),0,VLOOKUP($A81,'Part 2'!$AQ$8:$AR$155,2,FALSE))</f>
        <v>7510.24</v>
      </c>
      <c r="R81" s="10">
        <f>IF(ISNA(VLOOKUP($A81,'Part 2'!$AT$8:$AU$155,2,FALSE)),0,VLOOKUP($A81,'Part 2'!$AT$8:$AU$155,2,FALSE))</f>
        <v>0</v>
      </c>
      <c r="S81" s="10">
        <f>IF(ISNA(VLOOKUP($A81,'Part 2'!$AW$8:$AX$155,2,FALSE)),0,VLOOKUP($A81,'Part 2'!$AW$8:$AX$155,2,FALSE))</f>
        <v>0</v>
      </c>
      <c r="T81" s="11">
        <v>0</v>
      </c>
    </row>
    <row r="82" spans="1:20" x14ac:dyDescent="0.25">
      <c r="A82" s="8">
        <v>3900</v>
      </c>
      <c r="B82" s="9" t="s">
        <v>73</v>
      </c>
      <c r="C82" s="10">
        <f>IF(ISNA(VLOOKUP($A82,'Part 2'!$A$8:$B$156,2,FALSE)),0,VLOOKUP($A82,'Part 2'!$A$8:$B$156,2,FALSE))</f>
        <v>1295438.45</v>
      </c>
      <c r="D82" s="11">
        <f>IF(ISNA(VLOOKUP($A82,'Part 2'!$D$8:$E$120,2,FALSE)),0,VLOOKUP($A82,'Part 2'!$D$8:$E$120,2,FALSE))</f>
        <v>0</v>
      </c>
      <c r="E82" s="10">
        <f>IF(ISNA(VLOOKUP($A82,'Part 2'!$G$8:$H$153,2,FALSE)),0,VLOOKUP($A82,'Part 2'!$G$8:$H$153,2,FALSE))</f>
        <v>675092.06</v>
      </c>
      <c r="F82" s="11">
        <f>IF(ISNA(VLOOKUP($A82,'Part 2'!$J$8:$K$137,2,FALSE)),0,VLOOKUP($A82,'Part 2'!$J$8:$K$137,2,FALSE))</f>
        <v>8921.58</v>
      </c>
      <c r="G82" s="10">
        <f>IF(ISNA(VLOOKUP($A82,'Part 2'!$M$8:$N$155,2,FALSE)),0,VLOOKUP($A82,'Part 2'!$M$8:$N$155,2,FALSE))</f>
        <v>0</v>
      </c>
      <c r="H82" s="11">
        <f>IF(ISNA(VLOOKUP($A82,'Part 2'!$P$8:$Q$155,2,FALSE)),0,VLOOKUP($A82,'Part 2'!$P$8:$Q$155,2,FALSE))</f>
        <v>0</v>
      </c>
      <c r="I82" s="10">
        <f>IF(ISNA(VLOOKUP($A82,'Part 2'!$S$8:$T$155,2,FALSE)),0,VLOOKUP($A82,'Part 2'!$S$8:$T$155,2,FALSE))</f>
        <v>462532.94</v>
      </c>
      <c r="J82" s="11">
        <f>IF(ISNA(VLOOKUP($A82,'Part 2'!$V$8:$W$155,2,FALSE)),0,VLOOKUP($A82,'Part 2'!$V$8:$W$155,2,FALSE))</f>
        <v>5702</v>
      </c>
      <c r="K82" s="10">
        <f>IF(ISNA(VLOOKUP($A82,'Part 2'!$Y$8:$Z$155,2,FALSE)),0,VLOOKUP($A82,'Part 2'!$Y$8:$Z$155,2,FALSE))</f>
        <v>17294.259999999998</v>
      </c>
      <c r="L82" s="11">
        <f>IF(ISNA(VLOOKUP($A82,'Part 2'!$AB$8:$AC$155,2,FALSE)),0,VLOOKUP($A82,'Part 2'!$AB$8:$AC$155,2,FALSE))</f>
        <v>0</v>
      </c>
      <c r="M82" s="10">
        <f>IF(ISNA(VLOOKUP($A82,'Part 2'!$AE$8:$AF$155,2,FALSE)),0,VLOOKUP($A82,'Part 2'!$AE$8:$AF$155,2,FALSE))</f>
        <v>0</v>
      </c>
      <c r="N82" s="10">
        <f>IF(ISNA(VLOOKUP($A82,'Part 2'!$AH$8:$AI$155,2,FALSE)),0,VLOOKUP($A82,'Part 2'!$AH$8:$AI$155,2,FALSE))</f>
        <v>0</v>
      </c>
      <c r="O82" s="10">
        <f>IF(ISNA(VLOOKUP($A82,'Part 2'!$AK$8:$AL$155,2,FALSE)),0,VLOOKUP($A82,'Part 2'!$AK$8:$AL$155,2,FALSE))</f>
        <v>0</v>
      </c>
      <c r="P82" s="11">
        <f>IF(ISNA(VLOOKUP($A82,'Part 2'!$AN$8:$AO$155,2,FALSE)),0,VLOOKUP($A82,'Part 2'!$AN$8:$AO$155,2,FALSE))</f>
        <v>0</v>
      </c>
      <c r="Q82" s="11">
        <f>IF(ISNA(VLOOKUP($A82,'Part 2'!$AQ$8:$AR$155,2,FALSE)),0,VLOOKUP($A82,'Part 2'!$AQ$8:$AR$155,2,FALSE))</f>
        <v>67.290000000000006</v>
      </c>
      <c r="R82" s="10">
        <f>IF(ISNA(VLOOKUP($A82,'Part 2'!$AT$8:$AU$155,2,FALSE)),0,VLOOKUP($A82,'Part 2'!$AT$8:$AU$155,2,FALSE))</f>
        <v>0</v>
      </c>
      <c r="S82" s="10">
        <f>IF(ISNA(VLOOKUP($A82,'Part 2'!$AW$8:$AX$155,2,FALSE)),0,VLOOKUP($A82,'Part 2'!$AW$8:$AX$155,2,FALSE))</f>
        <v>0</v>
      </c>
      <c r="T82" s="11">
        <v>0</v>
      </c>
    </row>
    <row r="83" spans="1:20" x14ac:dyDescent="0.25">
      <c r="A83" s="8">
        <v>4000</v>
      </c>
      <c r="B83" s="9" t="s">
        <v>74</v>
      </c>
      <c r="C83" s="10">
        <f>IF(ISNA(VLOOKUP($A83,'Part 2'!$A$8:$B$156,2,FALSE)),0,VLOOKUP($A83,'Part 2'!$A$8:$B$156,2,FALSE))</f>
        <v>1900145.2</v>
      </c>
      <c r="D83" s="11">
        <f>IF(ISNA(VLOOKUP($A83,'Part 2'!$D$8:$E$120,2,FALSE)),0,VLOOKUP($A83,'Part 2'!$D$8:$E$120,2,FALSE))</f>
        <v>0</v>
      </c>
      <c r="E83" s="10">
        <f>IF(ISNA(VLOOKUP($A83,'Part 2'!$G$8:$H$153,2,FALSE)),0,VLOOKUP($A83,'Part 2'!$G$8:$H$153,2,FALSE))</f>
        <v>1250194.8799999999</v>
      </c>
      <c r="F83" s="11">
        <f>IF(ISNA(VLOOKUP($A83,'Part 2'!$J$8:$K$137,2,FALSE)),0,VLOOKUP($A83,'Part 2'!$J$8:$K$137,2,FALSE))</f>
        <v>130649.93</v>
      </c>
      <c r="G83" s="10">
        <f>IF(ISNA(VLOOKUP($A83,'Part 2'!$M$8:$N$155,2,FALSE)),0,VLOOKUP($A83,'Part 2'!$M$8:$N$155,2,FALSE))</f>
        <v>14956.18</v>
      </c>
      <c r="H83" s="11">
        <f>IF(ISNA(VLOOKUP($A83,'Part 2'!$P$8:$Q$155,2,FALSE)),0,VLOOKUP($A83,'Part 2'!$P$8:$Q$155,2,FALSE))</f>
        <v>2409.79</v>
      </c>
      <c r="I83" s="10">
        <f>IF(ISNA(VLOOKUP($A83,'Part 2'!$S$8:$T$155,2,FALSE)),0,VLOOKUP($A83,'Part 2'!$S$8:$T$155,2,FALSE))</f>
        <v>778146.18</v>
      </c>
      <c r="J83" s="11">
        <f>IF(ISNA(VLOOKUP($A83,'Part 2'!$V$8:$W$155,2,FALSE)),0,VLOOKUP($A83,'Part 2'!$V$8:$W$155,2,FALSE))</f>
        <v>97500</v>
      </c>
      <c r="K83" s="10">
        <f>IF(ISNA(VLOOKUP($A83,'Part 2'!$Y$8:$Z$155,2,FALSE)),0,VLOOKUP($A83,'Part 2'!$Y$8:$Z$155,2,FALSE))</f>
        <v>36277.72</v>
      </c>
      <c r="L83" s="11">
        <f>IF(ISNA(VLOOKUP($A83,'Part 2'!$AB$8:$AC$155,2,FALSE)),0,VLOOKUP($A83,'Part 2'!$AB$8:$AC$155,2,FALSE))</f>
        <v>0</v>
      </c>
      <c r="M83" s="10">
        <f>IF(ISNA(VLOOKUP($A83,'Part 2'!$AE$8:$AF$155,2,FALSE)),0,VLOOKUP($A83,'Part 2'!$AE$8:$AF$155,2,FALSE))</f>
        <v>0</v>
      </c>
      <c r="N83" s="10">
        <f>IF(ISNA(VLOOKUP($A83,'Part 2'!$AH$8:$AI$155,2,FALSE)),0,VLOOKUP($A83,'Part 2'!$AH$8:$AI$155,2,FALSE))</f>
        <v>0</v>
      </c>
      <c r="O83" s="10">
        <f>IF(ISNA(VLOOKUP($A83,'Part 2'!$AK$8:$AL$155,2,FALSE)),0,VLOOKUP($A83,'Part 2'!$AK$8:$AL$155,2,FALSE))</f>
        <v>0</v>
      </c>
      <c r="P83" s="11">
        <f>IF(ISNA(VLOOKUP($A83,'Part 2'!$AN$8:$AO$155,2,FALSE)),0,VLOOKUP($A83,'Part 2'!$AN$8:$AO$155,2,FALSE))</f>
        <v>0</v>
      </c>
      <c r="Q83" s="11">
        <f>IF(ISNA(VLOOKUP($A83,'Part 2'!$AQ$8:$AR$155,2,FALSE)),0,VLOOKUP($A83,'Part 2'!$AQ$8:$AR$155,2,FALSE))</f>
        <v>0</v>
      </c>
      <c r="R83" s="10">
        <f>IF(ISNA(VLOOKUP($A83,'Part 2'!$AT$8:$AU$155,2,FALSE)),0,VLOOKUP($A83,'Part 2'!$AT$8:$AU$155,2,FALSE))</f>
        <v>0</v>
      </c>
      <c r="S83" s="10">
        <f>IF(ISNA(VLOOKUP($A83,'Part 2'!$AW$8:$AX$155,2,FALSE)),0,VLOOKUP($A83,'Part 2'!$AW$8:$AX$155,2,FALSE))</f>
        <v>22408.82</v>
      </c>
      <c r="T83" s="11">
        <v>0</v>
      </c>
    </row>
    <row r="84" spans="1:20" x14ac:dyDescent="0.25">
      <c r="A84" s="8">
        <v>4100</v>
      </c>
      <c r="B84" s="9" t="s">
        <v>75</v>
      </c>
      <c r="C84" s="10">
        <f>IF(ISNA(VLOOKUP($A84,'Part 2'!$A$8:$B$156,2,FALSE)),0,VLOOKUP($A84,'Part 2'!$A$8:$B$156,2,FALSE))</f>
        <v>4777183.2300000004</v>
      </c>
      <c r="D84" s="11">
        <f>IF(ISNA(VLOOKUP($A84,'Part 2'!$D$8:$E$120,2,FALSE)),0,VLOOKUP($A84,'Part 2'!$D$8:$E$120,2,FALSE))</f>
        <v>0</v>
      </c>
      <c r="E84" s="10">
        <f>IF(ISNA(VLOOKUP($A84,'Part 2'!$G$8:$H$153,2,FALSE)),0,VLOOKUP($A84,'Part 2'!$G$8:$H$153,2,FALSE))</f>
        <v>1233774.79</v>
      </c>
      <c r="F84" s="11">
        <f>IF(ISNA(VLOOKUP($A84,'Part 2'!$J$8:$K$137,2,FALSE)),0,VLOOKUP($A84,'Part 2'!$J$8:$K$137,2,FALSE))</f>
        <v>156089.13</v>
      </c>
      <c r="G84" s="10">
        <f>IF(ISNA(VLOOKUP($A84,'Part 2'!$M$8:$N$155,2,FALSE)),0,VLOOKUP($A84,'Part 2'!$M$8:$N$155,2,FALSE))</f>
        <v>0</v>
      </c>
      <c r="H84" s="11">
        <f>IF(ISNA(VLOOKUP($A84,'Part 2'!$P$8:$Q$155,2,FALSE)),0,VLOOKUP($A84,'Part 2'!$P$8:$Q$155,2,FALSE))</f>
        <v>0</v>
      </c>
      <c r="I84" s="10">
        <f>IF(ISNA(VLOOKUP($A84,'Part 2'!$S$8:$T$155,2,FALSE)),0,VLOOKUP($A84,'Part 2'!$S$8:$T$155,2,FALSE))</f>
        <v>1319752.1599999999</v>
      </c>
      <c r="J84" s="11">
        <f>IF(ISNA(VLOOKUP($A84,'Part 2'!$V$8:$W$155,2,FALSE)),0,VLOOKUP($A84,'Part 2'!$V$8:$W$155,2,FALSE))</f>
        <v>38622.699999999997</v>
      </c>
      <c r="K84" s="10">
        <f>IF(ISNA(VLOOKUP($A84,'Part 2'!$Y$8:$Z$155,2,FALSE)),0,VLOOKUP($A84,'Part 2'!$Y$8:$Z$155,2,FALSE))</f>
        <v>36947.26</v>
      </c>
      <c r="L84" s="11">
        <f>IF(ISNA(VLOOKUP($A84,'Part 2'!$AB$8:$AC$155,2,FALSE)),0,VLOOKUP($A84,'Part 2'!$AB$8:$AC$155,2,FALSE))</f>
        <v>0</v>
      </c>
      <c r="M84" s="10">
        <f>IF(ISNA(VLOOKUP($A84,'Part 2'!$AE$8:$AF$155,2,FALSE)),0,VLOOKUP($A84,'Part 2'!$AE$8:$AF$155,2,FALSE))</f>
        <v>26550</v>
      </c>
      <c r="N84" s="10">
        <f>IF(ISNA(VLOOKUP($A84,'Part 2'!$AH$8:$AI$155,2,FALSE)),0,VLOOKUP($A84,'Part 2'!$AH$8:$AI$155,2,FALSE))</f>
        <v>0</v>
      </c>
      <c r="O84" s="10">
        <f>IF(ISNA(VLOOKUP($A84,'Part 2'!$AK$8:$AL$155,2,FALSE)),0,VLOOKUP($A84,'Part 2'!$AK$8:$AL$155,2,FALSE))</f>
        <v>0</v>
      </c>
      <c r="P84" s="11">
        <f>IF(ISNA(VLOOKUP($A84,'Part 2'!$AN$8:$AO$155,2,FALSE)),0,VLOOKUP($A84,'Part 2'!$AN$8:$AO$155,2,FALSE))</f>
        <v>0</v>
      </c>
      <c r="Q84" s="11">
        <f>IF(ISNA(VLOOKUP($A84,'Part 2'!$AQ$8:$AR$155,2,FALSE)),0,VLOOKUP($A84,'Part 2'!$AQ$8:$AR$155,2,FALSE))</f>
        <v>1906.02</v>
      </c>
      <c r="R84" s="10">
        <f>IF(ISNA(VLOOKUP($A84,'Part 2'!$AT$8:$AU$155,2,FALSE)),0,VLOOKUP($A84,'Part 2'!$AT$8:$AU$155,2,FALSE))</f>
        <v>0</v>
      </c>
      <c r="S84" s="10">
        <f>IF(ISNA(VLOOKUP($A84,'Part 2'!$AW$8:$AX$155,2,FALSE)),0,VLOOKUP($A84,'Part 2'!$AW$8:$AX$155,2,FALSE))</f>
        <v>2025.51</v>
      </c>
      <c r="T84" s="11">
        <v>0</v>
      </c>
    </row>
    <row r="85" spans="1:20" x14ac:dyDescent="0.25">
      <c r="A85" s="8">
        <v>4111</v>
      </c>
      <c r="B85" s="9" t="s">
        <v>76</v>
      </c>
      <c r="C85" s="10">
        <f>IF(ISNA(VLOOKUP($A85,'Part 2'!$A$8:$B$156,2,FALSE)),0,VLOOKUP($A85,'Part 2'!$A$8:$B$156,2,FALSE))</f>
        <v>1095808.46</v>
      </c>
      <c r="D85" s="11">
        <f>IF(ISNA(VLOOKUP($A85,'Part 2'!$D$8:$E$120,2,FALSE)),0,VLOOKUP($A85,'Part 2'!$D$8:$E$120,2,FALSE))</f>
        <v>0</v>
      </c>
      <c r="E85" s="10">
        <f>IF(ISNA(VLOOKUP($A85,'Part 2'!$G$8:$H$153,2,FALSE)),0,VLOOKUP($A85,'Part 2'!$G$8:$H$153,2,FALSE))</f>
        <v>270187.13</v>
      </c>
      <c r="F85" s="11">
        <f>IF(ISNA(VLOOKUP($A85,'Part 2'!$J$8:$K$137,2,FALSE)),0,VLOOKUP($A85,'Part 2'!$J$8:$K$137,2,FALSE))</f>
        <v>29495.34</v>
      </c>
      <c r="G85" s="10">
        <f>IF(ISNA(VLOOKUP($A85,'Part 2'!$M$8:$N$155,2,FALSE)),0,VLOOKUP($A85,'Part 2'!$M$8:$N$155,2,FALSE))</f>
        <v>0</v>
      </c>
      <c r="H85" s="11">
        <f>IF(ISNA(VLOOKUP($A85,'Part 2'!$P$8:$Q$155,2,FALSE)),0,VLOOKUP($A85,'Part 2'!$P$8:$Q$155,2,FALSE))</f>
        <v>0</v>
      </c>
      <c r="I85" s="10">
        <f>IF(ISNA(VLOOKUP($A85,'Part 2'!$S$8:$T$155,2,FALSE)),0,VLOOKUP($A85,'Part 2'!$S$8:$T$155,2,FALSE))</f>
        <v>304980.01</v>
      </c>
      <c r="J85" s="11">
        <f>IF(ISNA(VLOOKUP($A85,'Part 2'!$V$8:$W$155,2,FALSE)),0,VLOOKUP($A85,'Part 2'!$V$8:$W$155,2,FALSE))</f>
        <v>10473.16</v>
      </c>
      <c r="K85" s="10">
        <f>IF(ISNA(VLOOKUP($A85,'Part 2'!$Y$8:$Z$155,2,FALSE)),0,VLOOKUP($A85,'Part 2'!$Y$8:$Z$155,2,FALSE))</f>
        <v>10468.950000000001</v>
      </c>
      <c r="L85" s="11">
        <f>IF(ISNA(VLOOKUP($A85,'Part 2'!$AB$8:$AC$155,2,FALSE)),0,VLOOKUP($A85,'Part 2'!$AB$8:$AC$155,2,FALSE))</f>
        <v>0</v>
      </c>
      <c r="M85" s="10">
        <f>IF(ISNA(VLOOKUP($A85,'Part 2'!$AE$8:$AF$155,2,FALSE)),0,VLOOKUP($A85,'Part 2'!$AE$8:$AF$155,2,FALSE))</f>
        <v>0</v>
      </c>
      <c r="N85" s="10">
        <f>IF(ISNA(VLOOKUP($A85,'Part 2'!$AH$8:$AI$155,2,FALSE)),0,VLOOKUP($A85,'Part 2'!$AH$8:$AI$155,2,FALSE))</f>
        <v>0</v>
      </c>
      <c r="O85" s="10">
        <f>IF(ISNA(VLOOKUP($A85,'Part 2'!$AK$8:$AL$155,2,FALSE)),0,VLOOKUP($A85,'Part 2'!$AK$8:$AL$155,2,FALSE))</f>
        <v>0</v>
      </c>
      <c r="P85" s="11">
        <f>IF(ISNA(VLOOKUP($A85,'Part 2'!$AN$8:$AO$155,2,FALSE)),0,VLOOKUP($A85,'Part 2'!$AN$8:$AO$155,2,FALSE))</f>
        <v>0</v>
      </c>
      <c r="Q85" s="11">
        <f>IF(ISNA(VLOOKUP($A85,'Part 2'!$AQ$8:$AR$155,2,FALSE)),0,VLOOKUP($A85,'Part 2'!$AQ$8:$AR$155,2,FALSE))</f>
        <v>7287.77</v>
      </c>
      <c r="R85" s="10">
        <f>IF(ISNA(VLOOKUP($A85,'Part 2'!$AT$8:$AU$155,2,FALSE)),0,VLOOKUP($A85,'Part 2'!$AT$8:$AU$155,2,FALSE))</f>
        <v>0</v>
      </c>
      <c r="S85" s="10">
        <f>IF(ISNA(VLOOKUP($A85,'Part 2'!$AW$8:$AX$155,2,FALSE)),0,VLOOKUP($A85,'Part 2'!$AW$8:$AX$155,2,FALSE))</f>
        <v>0</v>
      </c>
      <c r="T85" s="11">
        <v>0</v>
      </c>
    </row>
    <row r="86" spans="1:20" x14ac:dyDescent="0.25">
      <c r="A86" s="8">
        <v>4120</v>
      </c>
      <c r="B86" s="9" t="s">
        <v>77</v>
      </c>
      <c r="C86" s="10">
        <f>IF(ISNA(VLOOKUP($A86,'Part 2'!$A$8:$B$156,2,FALSE)),0,VLOOKUP($A86,'Part 2'!$A$8:$B$156,2,FALSE))</f>
        <v>5943255.6900000004</v>
      </c>
      <c r="D86" s="11">
        <f>IF(ISNA(VLOOKUP($A86,'Part 2'!$D$8:$E$120,2,FALSE)),0,VLOOKUP($A86,'Part 2'!$D$8:$E$120,2,FALSE))</f>
        <v>0</v>
      </c>
      <c r="E86" s="10">
        <f>IF(ISNA(VLOOKUP($A86,'Part 2'!$G$8:$H$153,2,FALSE)),0,VLOOKUP($A86,'Part 2'!$G$8:$H$153,2,FALSE))</f>
        <v>2433771.2599999998</v>
      </c>
      <c r="F86" s="11">
        <f>IF(ISNA(VLOOKUP($A86,'Part 2'!$J$8:$K$137,2,FALSE)),0,VLOOKUP($A86,'Part 2'!$J$8:$K$137,2,FALSE))</f>
        <v>4633.0200000000004</v>
      </c>
      <c r="G86" s="10">
        <f>IF(ISNA(VLOOKUP($A86,'Part 2'!$M$8:$N$155,2,FALSE)),0,VLOOKUP($A86,'Part 2'!$M$8:$N$155,2,FALSE))</f>
        <v>50403.72</v>
      </c>
      <c r="H86" s="11">
        <f>IF(ISNA(VLOOKUP($A86,'Part 2'!$P$8:$Q$155,2,FALSE)),0,VLOOKUP($A86,'Part 2'!$P$8:$Q$155,2,FALSE))</f>
        <v>1944.95</v>
      </c>
      <c r="I86" s="10">
        <f>IF(ISNA(VLOOKUP($A86,'Part 2'!$S$8:$T$155,2,FALSE)),0,VLOOKUP($A86,'Part 2'!$S$8:$T$155,2,FALSE))</f>
        <v>1694652.61</v>
      </c>
      <c r="J86" s="11">
        <f>IF(ISNA(VLOOKUP($A86,'Part 2'!$V$8:$W$155,2,FALSE)),0,VLOOKUP($A86,'Part 2'!$V$8:$W$155,2,FALSE))</f>
        <v>3084.94</v>
      </c>
      <c r="K86" s="10">
        <f>IF(ISNA(VLOOKUP($A86,'Part 2'!$Y$8:$Z$155,2,FALSE)),0,VLOOKUP($A86,'Part 2'!$Y$8:$Z$155,2,FALSE))</f>
        <v>77191.91</v>
      </c>
      <c r="L86" s="11">
        <f>IF(ISNA(VLOOKUP($A86,'Part 2'!$AB$8:$AC$155,2,FALSE)),0,VLOOKUP($A86,'Part 2'!$AB$8:$AC$155,2,FALSE))</f>
        <v>0</v>
      </c>
      <c r="M86" s="10">
        <f>IF(ISNA(VLOOKUP($A86,'Part 2'!$AE$8:$AF$155,2,FALSE)),0,VLOOKUP($A86,'Part 2'!$AE$8:$AF$155,2,FALSE))</f>
        <v>1995330.45</v>
      </c>
      <c r="N86" s="10">
        <f>IF(ISNA(VLOOKUP($A86,'Part 2'!$AH$8:$AI$155,2,FALSE)),0,VLOOKUP($A86,'Part 2'!$AH$8:$AI$155,2,FALSE))</f>
        <v>1335074.27</v>
      </c>
      <c r="O86" s="10">
        <f>IF(ISNA(VLOOKUP($A86,'Part 2'!$AK$8:$AL$155,2,FALSE)),0,VLOOKUP($A86,'Part 2'!$AK$8:$AL$155,2,FALSE))</f>
        <v>0</v>
      </c>
      <c r="P86" s="11">
        <f>IF(ISNA(VLOOKUP($A86,'Part 2'!$AN$8:$AO$155,2,FALSE)),0,VLOOKUP($A86,'Part 2'!$AN$8:$AO$155,2,FALSE))</f>
        <v>0</v>
      </c>
      <c r="Q86" s="11">
        <f>IF(ISNA(VLOOKUP($A86,'Part 2'!$AQ$8:$AR$155,2,FALSE)),0,VLOOKUP($A86,'Part 2'!$AQ$8:$AR$155,2,FALSE))</f>
        <v>13284.85</v>
      </c>
      <c r="R86" s="10">
        <f>IF(ISNA(VLOOKUP($A86,'Part 2'!$AT$8:$AU$155,2,FALSE)),0,VLOOKUP($A86,'Part 2'!$AT$8:$AU$155,2,FALSE))</f>
        <v>0</v>
      </c>
      <c r="S86" s="10">
        <f>IF(ISNA(VLOOKUP($A86,'Part 2'!$AW$8:$AX$155,2,FALSE)),0,VLOOKUP($A86,'Part 2'!$AW$8:$AX$155,2,FALSE))</f>
        <v>1388.36</v>
      </c>
      <c r="T86" s="11">
        <v>0</v>
      </c>
    </row>
    <row r="87" spans="1:20" x14ac:dyDescent="0.25">
      <c r="A87" s="8">
        <v>4211</v>
      </c>
      <c r="B87" s="9" t="s">
        <v>239</v>
      </c>
      <c r="C87" s="10">
        <f>IF(ISNA(VLOOKUP($A87,'Part 2'!$A$8:$B$156,2,FALSE)),0,VLOOKUP($A87,'Part 2'!$A$8:$B$156,2,FALSE))</f>
        <v>1895410.29</v>
      </c>
      <c r="D87" s="11">
        <f>IF(ISNA(VLOOKUP($A87,'Part 2'!$D$8:$E$120,2,FALSE)),0,VLOOKUP($A87,'Part 2'!$D$8:$E$120,2,FALSE))</f>
        <v>2075</v>
      </c>
      <c r="E87" s="10">
        <f>IF(ISNA(VLOOKUP($A87,'Part 2'!$G$8:$H$153,2,FALSE)),0,VLOOKUP($A87,'Part 2'!$G$8:$H$153,2,FALSE))</f>
        <v>4221713.67</v>
      </c>
      <c r="F87" s="11">
        <f>IF(ISNA(VLOOKUP($A87,'Part 2'!$J$8:$K$137,2,FALSE)),0,VLOOKUP($A87,'Part 2'!$J$8:$K$137,2,FALSE))</f>
        <v>365068.59</v>
      </c>
      <c r="G87" s="10">
        <f>IF(ISNA(VLOOKUP($A87,'Part 2'!$M$8:$N$155,2,FALSE)),0,VLOOKUP($A87,'Part 2'!$M$8:$N$155,2,FALSE))</f>
        <v>0</v>
      </c>
      <c r="H87" s="11">
        <f>IF(ISNA(VLOOKUP($A87,'Part 2'!$P$8:$Q$155,2,FALSE)),0,VLOOKUP($A87,'Part 2'!$P$8:$Q$155,2,FALSE))</f>
        <v>0</v>
      </c>
      <c r="I87" s="10">
        <f>IF(ISNA(VLOOKUP($A87,'Part 2'!$S$8:$T$155,2,FALSE)),0,VLOOKUP($A87,'Part 2'!$S$8:$T$155,2,FALSE))</f>
        <v>1556545.63</v>
      </c>
      <c r="J87" s="11">
        <f>IF(ISNA(VLOOKUP($A87,'Part 2'!$V$8:$W$155,2,FALSE)),0,VLOOKUP($A87,'Part 2'!$V$8:$W$155,2,FALSE))</f>
        <v>8179.45</v>
      </c>
      <c r="K87" s="10">
        <f>IF(ISNA(VLOOKUP($A87,'Part 2'!$Y$8:$Z$155,2,FALSE)),0,VLOOKUP($A87,'Part 2'!$Y$8:$Z$155,2,FALSE))</f>
        <v>55729.07</v>
      </c>
      <c r="L87" s="11">
        <f>IF(ISNA(VLOOKUP($A87,'Part 2'!$AB$8:$AC$155,2,FALSE)),0,VLOOKUP($A87,'Part 2'!$AB$8:$AC$155,2,FALSE))</f>
        <v>0</v>
      </c>
      <c r="M87" s="10">
        <f>IF(ISNA(VLOOKUP($A87,'Part 2'!$AE$8:$AF$155,2,FALSE)),0,VLOOKUP($A87,'Part 2'!$AE$8:$AF$155,2,FALSE))</f>
        <v>0.25</v>
      </c>
      <c r="N87" s="10">
        <f>IF(ISNA(VLOOKUP($A87,'Part 2'!$AH$8:$AI$155,2,FALSE)),0,VLOOKUP($A87,'Part 2'!$AH$8:$AI$155,2,FALSE))</f>
        <v>0</v>
      </c>
      <c r="O87" s="10">
        <f>IF(ISNA(VLOOKUP($A87,'Part 2'!$AK$8:$AL$155,2,FALSE)),0,VLOOKUP($A87,'Part 2'!$AK$8:$AL$155,2,FALSE))</f>
        <v>0</v>
      </c>
      <c r="P87" s="11">
        <f>IF(ISNA(VLOOKUP($A87,'Part 2'!$AN$8:$AO$155,2,FALSE)),0,VLOOKUP($A87,'Part 2'!$AN$8:$AO$155,2,FALSE))</f>
        <v>0</v>
      </c>
      <c r="Q87" s="11">
        <f>IF(ISNA(VLOOKUP($A87,'Part 2'!$AQ$8:$AR$155,2,FALSE)),0,VLOOKUP($A87,'Part 2'!$AQ$8:$AR$155,2,FALSE))</f>
        <v>0</v>
      </c>
      <c r="R87" s="10">
        <f>IF(ISNA(VLOOKUP($A87,'Part 2'!$AT$8:$AU$155,2,FALSE)),0,VLOOKUP($A87,'Part 2'!$AT$8:$AU$155,2,FALSE))</f>
        <v>0</v>
      </c>
      <c r="S87" s="10">
        <f>IF(ISNA(VLOOKUP($A87,'Part 2'!$AW$8:$AX$155,2,FALSE)),0,VLOOKUP($A87,'Part 2'!$AW$8:$AX$155,2,FALSE))</f>
        <v>0</v>
      </c>
      <c r="T87" s="11">
        <v>0</v>
      </c>
    </row>
    <row r="88" spans="1:20" x14ac:dyDescent="0.25">
      <c r="A88" s="8">
        <v>4300</v>
      </c>
      <c r="B88" s="9" t="s">
        <v>78</v>
      </c>
      <c r="C88" s="10">
        <f>IF(ISNA(VLOOKUP($A88,'Part 2'!$A$8:$B$156,2,FALSE)),0,VLOOKUP($A88,'Part 2'!$A$8:$B$156,2,FALSE))</f>
        <v>1948521.66</v>
      </c>
      <c r="D88" s="11">
        <f>IF(ISNA(VLOOKUP($A88,'Part 2'!$D$8:$E$120,2,FALSE)),0,VLOOKUP($A88,'Part 2'!$D$8:$E$120,2,FALSE))</f>
        <v>3526.04</v>
      </c>
      <c r="E88" s="10">
        <f>IF(ISNA(VLOOKUP($A88,'Part 2'!$G$8:$H$153,2,FALSE)),0,VLOOKUP($A88,'Part 2'!$G$8:$H$153,2,FALSE))</f>
        <v>738071.47</v>
      </c>
      <c r="F88" s="11">
        <f>IF(ISNA(VLOOKUP($A88,'Part 2'!$J$8:$K$137,2,FALSE)),0,VLOOKUP($A88,'Part 2'!$J$8:$K$137,2,FALSE))</f>
        <v>160284.60999999999</v>
      </c>
      <c r="G88" s="10">
        <f>IF(ISNA(VLOOKUP($A88,'Part 2'!$M$8:$N$155,2,FALSE)),0,VLOOKUP($A88,'Part 2'!$M$8:$N$155,2,FALSE))</f>
        <v>0</v>
      </c>
      <c r="H88" s="11">
        <f>IF(ISNA(VLOOKUP($A88,'Part 2'!$P$8:$Q$155,2,FALSE)),0,VLOOKUP($A88,'Part 2'!$P$8:$Q$155,2,FALSE))</f>
        <v>0</v>
      </c>
      <c r="I88" s="10">
        <f>IF(ISNA(VLOOKUP($A88,'Part 2'!$S$8:$T$155,2,FALSE)),0,VLOOKUP($A88,'Part 2'!$S$8:$T$155,2,FALSE))</f>
        <v>633722.32999999996</v>
      </c>
      <c r="J88" s="11">
        <f>IF(ISNA(VLOOKUP($A88,'Part 2'!$V$8:$W$155,2,FALSE)),0,VLOOKUP($A88,'Part 2'!$V$8:$W$155,2,FALSE))</f>
        <v>7998</v>
      </c>
      <c r="K88" s="10">
        <f>IF(ISNA(VLOOKUP($A88,'Part 2'!$Y$8:$Z$155,2,FALSE)),0,VLOOKUP($A88,'Part 2'!$Y$8:$Z$155,2,FALSE))</f>
        <v>3305.08</v>
      </c>
      <c r="L88" s="11">
        <f>IF(ISNA(VLOOKUP($A88,'Part 2'!$AB$8:$AC$155,2,FALSE)),0,VLOOKUP($A88,'Part 2'!$AB$8:$AC$155,2,FALSE))</f>
        <v>0</v>
      </c>
      <c r="M88" s="10">
        <f>IF(ISNA(VLOOKUP($A88,'Part 2'!$AE$8:$AF$155,2,FALSE)),0,VLOOKUP($A88,'Part 2'!$AE$8:$AF$155,2,FALSE))</f>
        <v>0</v>
      </c>
      <c r="N88" s="10">
        <f>IF(ISNA(VLOOKUP($A88,'Part 2'!$AH$8:$AI$155,2,FALSE)),0,VLOOKUP($A88,'Part 2'!$AH$8:$AI$155,2,FALSE))</f>
        <v>0</v>
      </c>
      <c r="O88" s="10">
        <f>IF(ISNA(VLOOKUP($A88,'Part 2'!$AK$8:$AL$155,2,FALSE)),0,VLOOKUP($A88,'Part 2'!$AK$8:$AL$155,2,FALSE))</f>
        <v>0</v>
      </c>
      <c r="P88" s="11">
        <f>IF(ISNA(VLOOKUP($A88,'Part 2'!$AN$8:$AO$155,2,FALSE)),0,VLOOKUP($A88,'Part 2'!$AN$8:$AO$155,2,FALSE))</f>
        <v>0</v>
      </c>
      <c r="Q88" s="11">
        <f>IF(ISNA(VLOOKUP($A88,'Part 2'!$AQ$8:$AR$155,2,FALSE)),0,VLOOKUP($A88,'Part 2'!$AQ$8:$AR$155,2,FALSE))</f>
        <v>85.88</v>
      </c>
      <c r="R88" s="10">
        <f>IF(ISNA(VLOOKUP($A88,'Part 2'!$AT$8:$AU$155,2,FALSE)),0,VLOOKUP($A88,'Part 2'!$AT$8:$AU$155,2,FALSE))</f>
        <v>0</v>
      </c>
      <c r="S88" s="10">
        <f>IF(ISNA(VLOOKUP($A88,'Part 2'!$AW$8:$AX$155,2,FALSE)),0,VLOOKUP($A88,'Part 2'!$AW$8:$AX$155,2,FALSE))</f>
        <v>0</v>
      </c>
      <c r="T88" s="11">
        <v>0</v>
      </c>
    </row>
    <row r="89" spans="1:20" x14ac:dyDescent="0.25">
      <c r="A89" s="8">
        <v>4320</v>
      </c>
      <c r="B89" s="9" t="s">
        <v>79</v>
      </c>
      <c r="C89" s="10">
        <f>IF(ISNA(VLOOKUP($A89,'Part 2'!$A$8:$B$156,2,FALSE)),0,VLOOKUP($A89,'Part 2'!$A$8:$B$156,2,FALSE))</f>
        <v>2135421.31</v>
      </c>
      <c r="D89" s="11">
        <f>IF(ISNA(VLOOKUP($A89,'Part 2'!$D$8:$E$120,2,FALSE)),0,VLOOKUP($A89,'Part 2'!$D$8:$E$120,2,FALSE))</f>
        <v>1530</v>
      </c>
      <c r="E89" s="10">
        <f>IF(ISNA(VLOOKUP($A89,'Part 2'!$G$8:$H$153,2,FALSE)),0,VLOOKUP($A89,'Part 2'!$G$8:$H$153,2,FALSE))</f>
        <v>1147329.94</v>
      </c>
      <c r="F89" s="11">
        <f>IF(ISNA(VLOOKUP($A89,'Part 2'!$J$8:$K$137,2,FALSE)),0,VLOOKUP($A89,'Part 2'!$J$8:$K$137,2,FALSE))</f>
        <v>63360.31</v>
      </c>
      <c r="G89" s="10">
        <f>IF(ISNA(VLOOKUP($A89,'Part 2'!$M$8:$N$155,2,FALSE)),0,VLOOKUP($A89,'Part 2'!$M$8:$N$155,2,FALSE))</f>
        <v>0</v>
      </c>
      <c r="H89" s="11">
        <f>IF(ISNA(VLOOKUP($A89,'Part 2'!$P$8:$Q$155,2,FALSE)),0,VLOOKUP($A89,'Part 2'!$P$8:$Q$155,2,FALSE))</f>
        <v>0</v>
      </c>
      <c r="I89" s="10">
        <f>IF(ISNA(VLOOKUP($A89,'Part 2'!$S$8:$T$155,2,FALSE)),0,VLOOKUP($A89,'Part 2'!$S$8:$T$155,2,FALSE))</f>
        <v>562999.78</v>
      </c>
      <c r="J89" s="11">
        <f>IF(ISNA(VLOOKUP($A89,'Part 2'!$V$8:$W$155,2,FALSE)),0,VLOOKUP($A89,'Part 2'!$V$8:$W$155,2,FALSE))</f>
        <v>11524.63</v>
      </c>
      <c r="K89" s="10">
        <f>IF(ISNA(VLOOKUP($A89,'Part 2'!$Y$8:$Z$155,2,FALSE)),0,VLOOKUP($A89,'Part 2'!$Y$8:$Z$155,2,FALSE))</f>
        <v>19125.84</v>
      </c>
      <c r="L89" s="11">
        <f>IF(ISNA(VLOOKUP($A89,'Part 2'!$AB$8:$AC$155,2,FALSE)),0,VLOOKUP($A89,'Part 2'!$AB$8:$AC$155,2,FALSE))</f>
        <v>0</v>
      </c>
      <c r="M89" s="10">
        <f>IF(ISNA(VLOOKUP($A89,'Part 2'!$AE$8:$AF$155,2,FALSE)),0,VLOOKUP($A89,'Part 2'!$AE$8:$AF$155,2,FALSE))</f>
        <v>272816.89</v>
      </c>
      <c r="N89" s="10">
        <f>IF(ISNA(VLOOKUP($A89,'Part 2'!$AH$8:$AI$155,2,FALSE)),0,VLOOKUP($A89,'Part 2'!$AH$8:$AI$155,2,FALSE))</f>
        <v>214886.02</v>
      </c>
      <c r="O89" s="10">
        <f>IF(ISNA(VLOOKUP($A89,'Part 2'!$AK$8:$AL$155,2,FALSE)),0,VLOOKUP($A89,'Part 2'!$AK$8:$AL$155,2,FALSE))</f>
        <v>0</v>
      </c>
      <c r="P89" s="11">
        <f>IF(ISNA(VLOOKUP($A89,'Part 2'!$AN$8:$AO$155,2,FALSE)),0,VLOOKUP($A89,'Part 2'!$AN$8:$AO$155,2,FALSE))</f>
        <v>0</v>
      </c>
      <c r="Q89" s="11">
        <f>IF(ISNA(VLOOKUP($A89,'Part 2'!$AQ$8:$AR$155,2,FALSE)),0,VLOOKUP($A89,'Part 2'!$AQ$8:$AR$155,2,FALSE))</f>
        <v>0</v>
      </c>
      <c r="R89" s="10">
        <f>IF(ISNA(VLOOKUP($A89,'Part 2'!$AT$8:$AU$155,2,FALSE)),0,VLOOKUP($A89,'Part 2'!$AT$8:$AU$155,2,FALSE))</f>
        <v>0</v>
      </c>
      <c r="S89" s="10">
        <f>IF(ISNA(VLOOKUP($A89,'Part 2'!$AW$8:$AX$155,2,FALSE)),0,VLOOKUP($A89,'Part 2'!$AW$8:$AX$155,2,FALSE))</f>
        <v>0</v>
      </c>
      <c r="T89" s="11">
        <v>0</v>
      </c>
    </row>
    <row r="90" spans="1:20" x14ac:dyDescent="0.25">
      <c r="A90" s="8">
        <v>4400</v>
      </c>
      <c r="B90" s="9" t="s">
        <v>80</v>
      </c>
      <c r="C90" s="10">
        <f>IF(ISNA(VLOOKUP($A90,'Part 2'!$A$8:$B$156,2,FALSE)),0,VLOOKUP($A90,'Part 2'!$A$8:$B$156,2,FALSE))</f>
        <v>4464777.47</v>
      </c>
      <c r="D90" s="11">
        <f>IF(ISNA(VLOOKUP($A90,'Part 2'!$D$8:$E$120,2,FALSE)),0,VLOOKUP($A90,'Part 2'!$D$8:$E$120,2,FALSE))</f>
        <v>0</v>
      </c>
      <c r="E90" s="10">
        <f>IF(ISNA(VLOOKUP($A90,'Part 2'!$G$8:$H$153,2,FALSE)),0,VLOOKUP($A90,'Part 2'!$G$8:$H$153,2,FALSE))</f>
        <v>1474357.93</v>
      </c>
      <c r="F90" s="11">
        <f>IF(ISNA(VLOOKUP($A90,'Part 2'!$J$8:$K$137,2,FALSE)),0,VLOOKUP($A90,'Part 2'!$J$8:$K$137,2,FALSE))</f>
        <v>45024</v>
      </c>
      <c r="G90" s="10">
        <f>IF(ISNA(VLOOKUP($A90,'Part 2'!$M$8:$N$155,2,FALSE)),0,VLOOKUP($A90,'Part 2'!$M$8:$N$155,2,FALSE))</f>
        <v>2474</v>
      </c>
      <c r="H90" s="11">
        <f>IF(ISNA(VLOOKUP($A90,'Part 2'!$P$8:$Q$155,2,FALSE)),0,VLOOKUP($A90,'Part 2'!$P$8:$Q$155,2,FALSE))</f>
        <v>0</v>
      </c>
      <c r="I90" s="10">
        <f>IF(ISNA(VLOOKUP($A90,'Part 2'!$S$8:$T$155,2,FALSE)),0,VLOOKUP($A90,'Part 2'!$S$8:$T$155,2,FALSE))</f>
        <v>999500.82</v>
      </c>
      <c r="J90" s="11">
        <f>IF(ISNA(VLOOKUP($A90,'Part 2'!$V$8:$W$155,2,FALSE)),0,VLOOKUP($A90,'Part 2'!$V$8:$W$155,2,FALSE))</f>
        <v>7071.85</v>
      </c>
      <c r="K90" s="10">
        <f>IF(ISNA(VLOOKUP($A90,'Part 2'!$Y$8:$Z$155,2,FALSE)),0,VLOOKUP($A90,'Part 2'!$Y$8:$Z$155,2,FALSE))</f>
        <v>29336.19</v>
      </c>
      <c r="L90" s="11">
        <f>IF(ISNA(VLOOKUP($A90,'Part 2'!$AB$8:$AC$155,2,FALSE)),0,VLOOKUP($A90,'Part 2'!$AB$8:$AC$155,2,FALSE))</f>
        <v>0</v>
      </c>
      <c r="M90" s="10">
        <f>IF(ISNA(VLOOKUP($A90,'Part 2'!$AE$8:$AF$155,2,FALSE)),0,VLOOKUP($A90,'Part 2'!$AE$8:$AF$155,2,FALSE))</f>
        <v>0</v>
      </c>
      <c r="N90" s="10">
        <f>IF(ISNA(VLOOKUP($A90,'Part 2'!$AH$8:$AI$155,2,FALSE)),0,VLOOKUP($A90,'Part 2'!$AH$8:$AI$155,2,FALSE))</f>
        <v>0</v>
      </c>
      <c r="O90" s="10">
        <f>IF(ISNA(VLOOKUP($A90,'Part 2'!$AK$8:$AL$155,2,FALSE)),0,VLOOKUP($A90,'Part 2'!$AK$8:$AL$155,2,FALSE))</f>
        <v>0</v>
      </c>
      <c r="P90" s="11">
        <f>IF(ISNA(VLOOKUP($A90,'Part 2'!$AN$8:$AO$155,2,FALSE)),0,VLOOKUP($A90,'Part 2'!$AN$8:$AO$155,2,FALSE))</f>
        <v>0</v>
      </c>
      <c r="Q90" s="11">
        <f>IF(ISNA(VLOOKUP($A90,'Part 2'!$AQ$8:$AR$155,2,FALSE)),0,VLOOKUP($A90,'Part 2'!$AQ$8:$AR$155,2,FALSE))</f>
        <v>0</v>
      </c>
      <c r="R90" s="10">
        <f>IF(ISNA(VLOOKUP($A90,'Part 2'!$AT$8:$AU$155,2,FALSE)),0,VLOOKUP($A90,'Part 2'!$AT$8:$AU$155,2,FALSE))</f>
        <v>0</v>
      </c>
      <c r="S90" s="10">
        <f>IF(ISNA(VLOOKUP($A90,'Part 2'!$AW$8:$AX$155,2,FALSE)),0,VLOOKUP($A90,'Part 2'!$AW$8:$AX$155,2,FALSE))</f>
        <v>0</v>
      </c>
      <c r="T90" s="11">
        <v>0</v>
      </c>
    </row>
    <row r="91" spans="1:20" x14ac:dyDescent="0.25">
      <c r="A91" s="8">
        <v>4420</v>
      </c>
      <c r="B91" s="9" t="s">
        <v>81</v>
      </c>
      <c r="C91" s="10">
        <f>IF(ISNA(VLOOKUP($A91,'Part 2'!$A$8:$B$156,2,FALSE)),0,VLOOKUP($A91,'Part 2'!$A$8:$B$156,2,FALSE))</f>
        <v>3240233.25</v>
      </c>
      <c r="D91" s="11">
        <f>IF(ISNA(VLOOKUP($A91,'Part 2'!$D$8:$E$120,2,FALSE)),0,VLOOKUP($A91,'Part 2'!$D$8:$E$120,2,FALSE))</f>
        <v>100441</v>
      </c>
      <c r="E91" s="10">
        <f>IF(ISNA(VLOOKUP($A91,'Part 2'!$G$8:$H$153,2,FALSE)),0,VLOOKUP($A91,'Part 2'!$G$8:$H$153,2,FALSE))</f>
        <v>3690020.93</v>
      </c>
      <c r="F91" s="11">
        <f>IF(ISNA(VLOOKUP($A91,'Part 2'!$J$8:$K$137,2,FALSE)),0,VLOOKUP($A91,'Part 2'!$J$8:$K$137,2,FALSE))</f>
        <v>444278.98</v>
      </c>
      <c r="G91" s="10">
        <f>IF(ISNA(VLOOKUP($A91,'Part 2'!$M$8:$N$155,2,FALSE)),0,VLOOKUP($A91,'Part 2'!$M$8:$N$155,2,FALSE))</f>
        <v>0</v>
      </c>
      <c r="H91" s="11">
        <f>IF(ISNA(VLOOKUP($A91,'Part 2'!$P$8:$Q$155,2,FALSE)),0,VLOOKUP($A91,'Part 2'!$P$8:$Q$155,2,FALSE))</f>
        <v>0</v>
      </c>
      <c r="I91" s="10">
        <f>IF(ISNA(VLOOKUP($A91,'Part 2'!$S$8:$T$155,2,FALSE)),0,VLOOKUP($A91,'Part 2'!$S$8:$T$155,2,FALSE))</f>
        <v>1309469.53</v>
      </c>
      <c r="J91" s="11">
        <f>IF(ISNA(VLOOKUP($A91,'Part 2'!$V$8:$W$155,2,FALSE)),0,VLOOKUP($A91,'Part 2'!$V$8:$W$155,2,FALSE))</f>
        <v>108994.55</v>
      </c>
      <c r="K91" s="10">
        <f>IF(ISNA(VLOOKUP($A91,'Part 2'!$Y$8:$Z$155,2,FALSE)),0,VLOOKUP($A91,'Part 2'!$Y$8:$Z$155,2,FALSE))</f>
        <v>48217.19</v>
      </c>
      <c r="L91" s="11">
        <f>IF(ISNA(VLOOKUP($A91,'Part 2'!$AB$8:$AC$155,2,FALSE)),0,VLOOKUP($A91,'Part 2'!$AB$8:$AC$155,2,FALSE))</f>
        <v>0</v>
      </c>
      <c r="M91" s="10">
        <f>IF(ISNA(VLOOKUP($A91,'Part 2'!$AE$8:$AF$155,2,FALSE)),0,VLOOKUP($A91,'Part 2'!$AE$8:$AF$155,2,FALSE))</f>
        <v>1209345.01</v>
      </c>
      <c r="N91" s="10">
        <f>IF(ISNA(VLOOKUP($A91,'Part 2'!$AH$8:$AI$155,2,FALSE)),0,VLOOKUP($A91,'Part 2'!$AH$8:$AI$155,2,FALSE))</f>
        <v>3425</v>
      </c>
      <c r="O91" s="10">
        <f>IF(ISNA(VLOOKUP($A91,'Part 2'!$AK$8:$AL$155,2,FALSE)),0,VLOOKUP($A91,'Part 2'!$AK$8:$AL$155,2,FALSE))</f>
        <v>0</v>
      </c>
      <c r="P91" s="11">
        <f>IF(ISNA(VLOOKUP($A91,'Part 2'!$AN$8:$AO$155,2,FALSE)),0,VLOOKUP($A91,'Part 2'!$AN$8:$AO$155,2,FALSE))</f>
        <v>0</v>
      </c>
      <c r="Q91" s="11">
        <f>IF(ISNA(VLOOKUP($A91,'Part 2'!$AQ$8:$AR$155,2,FALSE)),0,VLOOKUP($A91,'Part 2'!$AQ$8:$AR$155,2,FALSE))</f>
        <v>0</v>
      </c>
      <c r="R91" s="10">
        <f>IF(ISNA(VLOOKUP($A91,'Part 2'!$AT$8:$AU$155,2,FALSE)),0,VLOOKUP($A91,'Part 2'!$AT$8:$AU$155,2,FALSE))</f>
        <v>0</v>
      </c>
      <c r="S91" s="10">
        <f>IF(ISNA(VLOOKUP($A91,'Part 2'!$AW$8:$AX$155,2,FALSE)),0,VLOOKUP($A91,'Part 2'!$AW$8:$AX$155,2,FALSE))</f>
        <v>0</v>
      </c>
      <c r="T91" s="11">
        <v>0</v>
      </c>
    </row>
    <row r="92" spans="1:20" x14ac:dyDescent="0.25">
      <c r="A92" s="8">
        <v>4500</v>
      </c>
      <c r="B92" s="9" t="s">
        <v>82</v>
      </c>
      <c r="C92" s="10">
        <f>IF(ISNA(VLOOKUP($A92,'Part 2'!$A$8:$B$156,2,FALSE)),0,VLOOKUP($A92,'Part 2'!$A$8:$B$156,2,FALSE))</f>
        <v>10900867.07</v>
      </c>
      <c r="D92" s="11">
        <f>IF(ISNA(VLOOKUP($A92,'Part 2'!$D$8:$E$120,2,FALSE)),0,VLOOKUP($A92,'Part 2'!$D$8:$E$120,2,FALSE))</f>
        <v>0</v>
      </c>
      <c r="E92" s="10">
        <f>IF(ISNA(VLOOKUP($A92,'Part 2'!$G$8:$H$153,2,FALSE)),0,VLOOKUP($A92,'Part 2'!$G$8:$H$153,2,FALSE))</f>
        <v>1142809.98</v>
      </c>
      <c r="F92" s="11">
        <f>IF(ISNA(VLOOKUP($A92,'Part 2'!$J$8:$K$137,2,FALSE)),0,VLOOKUP($A92,'Part 2'!$J$8:$K$137,2,FALSE))</f>
        <v>93100.87</v>
      </c>
      <c r="G92" s="10">
        <f>IF(ISNA(VLOOKUP($A92,'Part 2'!$M$8:$N$155,2,FALSE)),0,VLOOKUP($A92,'Part 2'!$M$8:$N$155,2,FALSE))</f>
        <v>47882.98</v>
      </c>
      <c r="H92" s="11">
        <f>IF(ISNA(VLOOKUP($A92,'Part 2'!$P$8:$Q$155,2,FALSE)),0,VLOOKUP($A92,'Part 2'!$P$8:$Q$155,2,FALSE))</f>
        <v>0</v>
      </c>
      <c r="I92" s="10">
        <f>IF(ISNA(VLOOKUP($A92,'Part 2'!$S$8:$T$155,2,FALSE)),0,VLOOKUP($A92,'Part 2'!$S$8:$T$155,2,FALSE))</f>
        <v>2624284.63</v>
      </c>
      <c r="J92" s="11">
        <f>IF(ISNA(VLOOKUP($A92,'Part 2'!$V$8:$W$155,2,FALSE)),0,VLOOKUP($A92,'Part 2'!$V$8:$W$155,2,FALSE))</f>
        <v>7418.07</v>
      </c>
      <c r="K92" s="10">
        <f>IF(ISNA(VLOOKUP($A92,'Part 2'!$Y$8:$Z$155,2,FALSE)),0,VLOOKUP($A92,'Part 2'!$Y$8:$Z$155,2,FALSE))</f>
        <v>75949.98</v>
      </c>
      <c r="L92" s="11">
        <f>IF(ISNA(VLOOKUP($A92,'Part 2'!$AB$8:$AC$155,2,FALSE)),0,VLOOKUP($A92,'Part 2'!$AB$8:$AC$155,2,FALSE))</f>
        <v>0</v>
      </c>
      <c r="M92" s="10">
        <f>IF(ISNA(VLOOKUP($A92,'Part 2'!$AE$8:$AF$155,2,FALSE)),0,VLOOKUP($A92,'Part 2'!$AE$8:$AF$155,2,FALSE))</f>
        <v>347187.31</v>
      </c>
      <c r="N92" s="10">
        <f>IF(ISNA(VLOOKUP($A92,'Part 2'!$AH$8:$AI$155,2,FALSE)),0,VLOOKUP($A92,'Part 2'!$AH$8:$AI$155,2,FALSE))</f>
        <v>21256.84</v>
      </c>
      <c r="O92" s="10">
        <f>IF(ISNA(VLOOKUP($A92,'Part 2'!$AK$8:$AL$155,2,FALSE)),0,VLOOKUP($A92,'Part 2'!$AK$8:$AL$155,2,FALSE))</f>
        <v>0</v>
      </c>
      <c r="P92" s="11">
        <f>IF(ISNA(VLOOKUP($A92,'Part 2'!$AN$8:$AO$155,2,FALSE)),0,VLOOKUP($A92,'Part 2'!$AN$8:$AO$155,2,FALSE))</f>
        <v>0</v>
      </c>
      <c r="Q92" s="11">
        <f>IF(ISNA(VLOOKUP($A92,'Part 2'!$AQ$8:$AR$155,2,FALSE)),0,VLOOKUP($A92,'Part 2'!$AQ$8:$AR$155,2,FALSE))</f>
        <v>0</v>
      </c>
      <c r="R92" s="10">
        <f>IF(ISNA(VLOOKUP($A92,'Part 2'!$AT$8:$AU$155,2,FALSE)),0,VLOOKUP($A92,'Part 2'!$AT$8:$AU$155,2,FALSE))</f>
        <v>0</v>
      </c>
      <c r="S92" s="10">
        <f>IF(ISNA(VLOOKUP($A92,'Part 2'!$AW$8:$AX$155,2,FALSE)),0,VLOOKUP($A92,'Part 2'!$AW$8:$AX$155,2,FALSE))</f>
        <v>0</v>
      </c>
      <c r="T92" s="11">
        <v>0</v>
      </c>
    </row>
    <row r="93" spans="1:20" x14ac:dyDescent="0.25">
      <c r="A93" s="8">
        <v>4520</v>
      </c>
      <c r="B93" s="9" t="s">
        <v>83</v>
      </c>
      <c r="C93" s="10">
        <f>IF(ISNA(VLOOKUP($A93,'Part 2'!$A$8:$B$156,2,FALSE)),0,VLOOKUP($A93,'Part 2'!$A$8:$B$156,2,FALSE))</f>
        <v>2086140.32</v>
      </c>
      <c r="D93" s="11">
        <f>IF(ISNA(VLOOKUP($A93,'Part 2'!$D$8:$E$120,2,FALSE)),0,VLOOKUP($A93,'Part 2'!$D$8:$E$120,2,FALSE))</f>
        <v>2010</v>
      </c>
      <c r="E93" s="10">
        <f>IF(ISNA(VLOOKUP($A93,'Part 2'!$G$8:$H$153,2,FALSE)),0,VLOOKUP($A93,'Part 2'!$G$8:$H$153,2,FALSE))</f>
        <v>1466438.51</v>
      </c>
      <c r="F93" s="11">
        <f>IF(ISNA(VLOOKUP($A93,'Part 2'!$J$8:$K$137,2,FALSE)),0,VLOOKUP($A93,'Part 2'!$J$8:$K$137,2,FALSE))</f>
        <v>28217.45</v>
      </c>
      <c r="G93" s="10">
        <f>IF(ISNA(VLOOKUP($A93,'Part 2'!$M$8:$N$155,2,FALSE)),0,VLOOKUP($A93,'Part 2'!$M$8:$N$155,2,FALSE))</f>
        <v>44093.58</v>
      </c>
      <c r="H93" s="11">
        <f>IF(ISNA(VLOOKUP($A93,'Part 2'!$P$8:$Q$155,2,FALSE)),0,VLOOKUP($A93,'Part 2'!$P$8:$Q$155,2,FALSE))</f>
        <v>0</v>
      </c>
      <c r="I93" s="10">
        <f>IF(ISNA(VLOOKUP($A93,'Part 2'!$S$8:$T$155,2,FALSE)),0,VLOOKUP($A93,'Part 2'!$S$8:$T$155,2,FALSE))</f>
        <v>758747.32</v>
      </c>
      <c r="J93" s="11">
        <f>IF(ISNA(VLOOKUP($A93,'Part 2'!$V$8:$W$155,2,FALSE)),0,VLOOKUP($A93,'Part 2'!$V$8:$W$155,2,FALSE))</f>
        <v>7770</v>
      </c>
      <c r="K93" s="10">
        <f>IF(ISNA(VLOOKUP($A93,'Part 2'!$Y$8:$Z$155,2,FALSE)),0,VLOOKUP($A93,'Part 2'!$Y$8:$Z$155,2,FALSE))</f>
        <v>16503.8</v>
      </c>
      <c r="L93" s="11">
        <f>IF(ISNA(VLOOKUP($A93,'Part 2'!$AB$8:$AC$155,2,FALSE)),0,VLOOKUP($A93,'Part 2'!$AB$8:$AC$155,2,FALSE))</f>
        <v>0</v>
      </c>
      <c r="M93" s="10">
        <f>IF(ISNA(VLOOKUP($A93,'Part 2'!$AE$8:$AF$155,2,FALSE)),0,VLOOKUP($A93,'Part 2'!$AE$8:$AF$155,2,FALSE))</f>
        <v>0</v>
      </c>
      <c r="N93" s="10">
        <f>IF(ISNA(VLOOKUP($A93,'Part 2'!$AH$8:$AI$155,2,FALSE)),0,VLOOKUP($A93,'Part 2'!$AH$8:$AI$155,2,FALSE))</f>
        <v>0</v>
      </c>
      <c r="O93" s="10">
        <f>IF(ISNA(VLOOKUP($A93,'Part 2'!$AK$8:$AL$155,2,FALSE)),0,VLOOKUP($A93,'Part 2'!$AK$8:$AL$155,2,FALSE))</f>
        <v>0</v>
      </c>
      <c r="P93" s="11">
        <f>IF(ISNA(VLOOKUP($A93,'Part 2'!$AN$8:$AO$155,2,FALSE)),0,VLOOKUP($A93,'Part 2'!$AN$8:$AO$155,2,FALSE))</f>
        <v>0</v>
      </c>
      <c r="Q93" s="11">
        <f>IF(ISNA(VLOOKUP($A93,'Part 2'!$AQ$8:$AR$155,2,FALSE)),0,VLOOKUP($A93,'Part 2'!$AQ$8:$AR$155,2,FALSE))</f>
        <v>0</v>
      </c>
      <c r="R93" s="10">
        <f>IF(ISNA(VLOOKUP($A93,'Part 2'!$AT$8:$AU$155,2,FALSE)),0,VLOOKUP($A93,'Part 2'!$AT$8:$AU$155,2,FALSE))</f>
        <v>0</v>
      </c>
      <c r="S93" s="10">
        <f>IF(ISNA(VLOOKUP($A93,'Part 2'!$AW$8:$AX$155,2,FALSE)),0,VLOOKUP($A93,'Part 2'!$AW$8:$AX$155,2,FALSE))</f>
        <v>0</v>
      </c>
      <c r="T93" s="11">
        <v>0</v>
      </c>
    </row>
    <row r="94" spans="1:20" x14ac:dyDescent="0.25">
      <c r="A94" s="8">
        <v>4600</v>
      </c>
      <c r="B94" s="9" t="s">
        <v>84</v>
      </c>
      <c r="C94" s="10">
        <f>IF(ISNA(VLOOKUP($A94,'Part 2'!$A$8:$B$156,2,FALSE)),0,VLOOKUP($A94,'Part 2'!$A$8:$B$156,2,FALSE))</f>
        <v>1906934.57</v>
      </c>
      <c r="D94" s="11">
        <f>IF(ISNA(VLOOKUP($A94,'Part 2'!$D$8:$E$120,2,FALSE)),0,VLOOKUP($A94,'Part 2'!$D$8:$E$120,2,FALSE))</f>
        <v>1089.56</v>
      </c>
      <c r="E94" s="10">
        <f>IF(ISNA(VLOOKUP($A94,'Part 2'!$G$8:$H$153,2,FALSE)),0,VLOOKUP($A94,'Part 2'!$G$8:$H$153,2,FALSE))</f>
        <v>1053654.4099999999</v>
      </c>
      <c r="F94" s="11">
        <f>IF(ISNA(VLOOKUP($A94,'Part 2'!$J$8:$K$137,2,FALSE)),0,VLOOKUP($A94,'Part 2'!$J$8:$K$137,2,FALSE))</f>
        <v>193675.99</v>
      </c>
      <c r="G94" s="10">
        <f>IF(ISNA(VLOOKUP($A94,'Part 2'!$M$8:$N$155,2,FALSE)),0,VLOOKUP($A94,'Part 2'!$M$8:$N$155,2,FALSE))</f>
        <v>0</v>
      </c>
      <c r="H94" s="11">
        <f>IF(ISNA(VLOOKUP($A94,'Part 2'!$P$8:$Q$155,2,FALSE)),0,VLOOKUP($A94,'Part 2'!$P$8:$Q$155,2,FALSE))</f>
        <v>0</v>
      </c>
      <c r="I94" s="10">
        <f>IF(ISNA(VLOOKUP($A94,'Part 2'!$S$8:$T$155,2,FALSE)),0,VLOOKUP($A94,'Part 2'!$S$8:$T$155,2,FALSE))</f>
        <v>593198.72</v>
      </c>
      <c r="J94" s="11">
        <f>IF(ISNA(VLOOKUP($A94,'Part 2'!$V$8:$W$155,2,FALSE)),0,VLOOKUP($A94,'Part 2'!$V$8:$W$155,2,FALSE))</f>
        <v>32253</v>
      </c>
      <c r="K94" s="10">
        <f>IF(ISNA(VLOOKUP($A94,'Part 2'!$Y$8:$Z$155,2,FALSE)),0,VLOOKUP($A94,'Part 2'!$Y$8:$Z$155,2,FALSE))</f>
        <v>34853.97</v>
      </c>
      <c r="L94" s="11">
        <f>IF(ISNA(VLOOKUP($A94,'Part 2'!$AB$8:$AC$155,2,FALSE)),0,VLOOKUP($A94,'Part 2'!$AB$8:$AC$155,2,FALSE))</f>
        <v>0</v>
      </c>
      <c r="M94" s="10">
        <f>IF(ISNA(VLOOKUP($A94,'Part 2'!$AE$8:$AF$155,2,FALSE)),0,VLOOKUP($A94,'Part 2'!$AE$8:$AF$155,2,FALSE))</f>
        <v>0</v>
      </c>
      <c r="N94" s="10">
        <f>IF(ISNA(VLOOKUP($A94,'Part 2'!$AH$8:$AI$155,2,FALSE)),0,VLOOKUP($A94,'Part 2'!$AH$8:$AI$155,2,FALSE))</f>
        <v>0</v>
      </c>
      <c r="O94" s="10">
        <f>IF(ISNA(VLOOKUP($A94,'Part 2'!$AK$8:$AL$155,2,FALSE)),0,VLOOKUP($A94,'Part 2'!$AK$8:$AL$155,2,FALSE))</f>
        <v>0</v>
      </c>
      <c r="P94" s="11">
        <f>IF(ISNA(VLOOKUP($A94,'Part 2'!$AN$8:$AO$155,2,FALSE)),0,VLOOKUP($A94,'Part 2'!$AN$8:$AO$155,2,FALSE))</f>
        <v>0</v>
      </c>
      <c r="Q94" s="11">
        <f>IF(ISNA(VLOOKUP($A94,'Part 2'!$AQ$8:$AR$155,2,FALSE)),0,VLOOKUP($A94,'Part 2'!$AQ$8:$AR$155,2,FALSE))</f>
        <v>0</v>
      </c>
      <c r="R94" s="10">
        <f>IF(ISNA(VLOOKUP($A94,'Part 2'!$AT$8:$AU$155,2,FALSE)),0,VLOOKUP($A94,'Part 2'!$AT$8:$AU$155,2,FALSE))</f>
        <v>0</v>
      </c>
      <c r="S94" s="10">
        <f>IF(ISNA(VLOOKUP($A94,'Part 2'!$AW$8:$AX$155,2,FALSE)),0,VLOOKUP($A94,'Part 2'!$AW$8:$AX$155,2,FALSE))</f>
        <v>0</v>
      </c>
      <c r="T94" s="11">
        <v>0</v>
      </c>
    </row>
    <row r="95" spans="1:20" x14ac:dyDescent="0.25">
      <c r="A95" s="8">
        <v>4620</v>
      </c>
      <c r="B95" s="9" t="s">
        <v>85</v>
      </c>
      <c r="C95" s="10">
        <f>IF(ISNA(VLOOKUP($A95,'Part 2'!$A$8:$B$156,2,FALSE)),0,VLOOKUP($A95,'Part 2'!$A$8:$B$156,2,FALSE))</f>
        <v>1759136.5</v>
      </c>
      <c r="D95" s="11">
        <f>IF(ISNA(VLOOKUP($A95,'Part 2'!$D$8:$E$120,2,FALSE)),0,VLOOKUP($A95,'Part 2'!$D$8:$E$120,2,FALSE))</f>
        <v>0</v>
      </c>
      <c r="E95" s="10">
        <f>IF(ISNA(VLOOKUP($A95,'Part 2'!$G$8:$H$153,2,FALSE)),0,VLOOKUP($A95,'Part 2'!$G$8:$H$153,2,FALSE))</f>
        <v>962567.01</v>
      </c>
      <c r="F95" s="11">
        <f>IF(ISNA(VLOOKUP($A95,'Part 2'!$J$8:$K$137,2,FALSE)),0,VLOOKUP($A95,'Part 2'!$J$8:$K$137,2,FALSE))</f>
        <v>11.74</v>
      </c>
      <c r="G95" s="10">
        <f>IF(ISNA(VLOOKUP($A95,'Part 2'!$M$8:$N$155,2,FALSE)),0,VLOOKUP($A95,'Part 2'!$M$8:$N$155,2,FALSE))</f>
        <v>0</v>
      </c>
      <c r="H95" s="11">
        <f>IF(ISNA(VLOOKUP($A95,'Part 2'!$P$8:$Q$155,2,FALSE)),0,VLOOKUP($A95,'Part 2'!$P$8:$Q$155,2,FALSE))</f>
        <v>0</v>
      </c>
      <c r="I95" s="10">
        <f>IF(ISNA(VLOOKUP($A95,'Part 2'!$S$8:$T$155,2,FALSE)),0,VLOOKUP($A95,'Part 2'!$S$8:$T$155,2,FALSE))</f>
        <v>455184.84</v>
      </c>
      <c r="J95" s="11">
        <f>IF(ISNA(VLOOKUP($A95,'Part 2'!$V$8:$W$155,2,FALSE)),0,VLOOKUP($A95,'Part 2'!$V$8:$W$155,2,FALSE))</f>
        <v>8556.9500000000007</v>
      </c>
      <c r="K95" s="10">
        <f>IF(ISNA(VLOOKUP($A95,'Part 2'!$Y$8:$Z$155,2,FALSE)),0,VLOOKUP($A95,'Part 2'!$Y$8:$Z$155,2,FALSE))</f>
        <v>32532.23</v>
      </c>
      <c r="L95" s="11">
        <f>IF(ISNA(VLOOKUP($A95,'Part 2'!$AB$8:$AC$155,2,FALSE)),0,VLOOKUP($A95,'Part 2'!$AB$8:$AC$155,2,FALSE))</f>
        <v>0</v>
      </c>
      <c r="M95" s="10">
        <f>IF(ISNA(VLOOKUP($A95,'Part 2'!$AE$8:$AF$155,2,FALSE)),0,VLOOKUP($A95,'Part 2'!$AE$8:$AF$155,2,FALSE))</f>
        <v>29430</v>
      </c>
      <c r="N95" s="10">
        <f>IF(ISNA(VLOOKUP($A95,'Part 2'!$AH$8:$AI$155,2,FALSE)),0,VLOOKUP($A95,'Part 2'!$AH$8:$AI$155,2,FALSE))</f>
        <v>0</v>
      </c>
      <c r="O95" s="10">
        <f>IF(ISNA(VLOOKUP($A95,'Part 2'!$AK$8:$AL$155,2,FALSE)),0,VLOOKUP($A95,'Part 2'!$AK$8:$AL$155,2,FALSE))</f>
        <v>0</v>
      </c>
      <c r="P95" s="11">
        <f>IF(ISNA(VLOOKUP($A95,'Part 2'!$AN$8:$AO$155,2,FALSE)),0,VLOOKUP($A95,'Part 2'!$AN$8:$AO$155,2,FALSE))</f>
        <v>0</v>
      </c>
      <c r="Q95" s="11">
        <f>IF(ISNA(VLOOKUP($A95,'Part 2'!$AQ$8:$AR$155,2,FALSE)),0,VLOOKUP($A95,'Part 2'!$AQ$8:$AR$155,2,FALSE))</f>
        <v>0</v>
      </c>
      <c r="R95" s="10">
        <f>IF(ISNA(VLOOKUP($A95,'Part 2'!$AT$8:$AU$155,2,FALSE)),0,VLOOKUP($A95,'Part 2'!$AT$8:$AU$155,2,FALSE))</f>
        <v>0</v>
      </c>
      <c r="S95" s="10">
        <f>IF(ISNA(VLOOKUP($A95,'Part 2'!$AW$8:$AX$155,2,FALSE)),0,VLOOKUP($A95,'Part 2'!$AW$8:$AX$155,2,FALSE))</f>
        <v>0</v>
      </c>
      <c r="T95" s="11">
        <v>0</v>
      </c>
    </row>
    <row r="96" spans="1:20" x14ac:dyDescent="0.25">
      <c r="A96" s="8">
        <v>4700</v>
      </c>
      <c r="B96" s="9" t="s">
        <v>86</v>
      </c>
      <c r="C96" s="10">
        <f>IF(ISNA(VLOOKUP($A96,'Part 2'!$A$8:$B$156,2,FALSE)),0,VLOOKUP($A96,'Part 2'!$A$8:$B$156,2,FALSE))</f>
        <v>2016199.67</v>
      </c>
      <c r="D96" s="11">
        <f>IF(ISNA(VLOOKUP($A96,'Part 2'!$D$8:$E$120,2,FALSE)),0,VLOOKUP($A96,'Part 2'!$D$8:$E$120,2,FALSE))</f>
        <v>0</v>
      </c>
      <c r="E96" s="10">
        <f>IF(ISNA(VLOOKUP($A96,'Part 2'!$G$8:$H$153,2,FALSE)),0,VLOOKUP($A96,'Part 2'!$G$8:$H$153,2,FALSE))</f>
        <v>1747945.32</v>
      </c>
      <c r="F96" s="11">
        <f>IF(ISNA(VLOOKUP($A96,'Part 2'!$J$8:$K$137,2,FALSE)),0,VLOOKUP($A96,'Part 2'!$J$8:$K$137,2,FALSE))</f>
        <v>399088.65</v>
      </c>
      <c r="G96" s="10">
        <f>IF(ISNA(VLOOKUP($A96,'Part 2'!$M$8:$N$155,2,FALSE)),0,VLOOKUP($A96,'Part 2'!$M$8:$N$155,2,FALSE))</f>
        <v>26612.6</v>
      </c>
      <c r="H96" s="11">
        <f>IF(ISNA(VLOOKUP($A96,'Part 2'!$P$8:$Q$155,2,FALSE)),0,VLOOKUP($A96,'Part 2'!$P$8:$Q$155,2,FALSE))</f>
        <v>1568.16</v>
      </c>
      <c r="I96" s="10">
        <f>IF(ISNA(VLOOKUP($A96,'Part 2'!$S$8:$T$155,2,FALSE)),0,VLOOKUP($A96,'Part 2'!$S$8:$T$155,2,FALSE))</f>
        <v>739399.41</v>
      </c>
      <c r="J96" s="11">
        <f>IF(ISNA(VLOOKUP($A96,'Part 2'!$V$8:$W$155,2,FALSE)),0,VLOOKUP($A96,'Part 2'!$V$8:$W$155,2,FALSE))</f>
        <v>27377.279999999999</v>
      </c>
      <c r="K96" s="10">
        <f>IF(ISNA(VLOOKUP($A96,'Part 2'!$Y$8:$Z$155,2,FALSE)),0,VLOOKUP($A96,'Part 2'!$Y$8:$Z$155,2,FALSE))</f>
        <v>19669.25</v>
      </c>
      <c r="L96" s="11">
        <f>IF(ISNA(VLOOKUP($A96,'Part 2'!$AB$8:$AC$155,2,FALSE)),0,VLOOKUP($A96,'Part 2'!$AB$8:$AC$155,2,FALSE))</f>
        <v>0</v>
      </c>
      <c r="M96" s="10">
        <f>IF(ISNA(VLOOKUP($A96,'Part 2'!$AE$8:$AF$155,2,FALSE)),0,VLOOKUP($A96,'Part 2'!$AE$8:$AF$155,2,FALSE))</f>
        <v>4841434.6399999997</v>
      </c>
      <c r="N96" s="10">
        <f>IF(ISNA(VLOOKUP($A96,'Part 2'!$AH$8:$AI$155,2,FALSE)),0,VLOOKUP($A96,'Part 2'!$AH$8:$AI$155,2,FALSE))</f>
        <v>227750</v>
      </c>
      <c r="O96" s="10">
        <f>IF(ISNA(VLOOKUP($A96,'Part 2'!$AK$8:$AL$155,2,FALSE)),0,VLOOKUP($A96,'Part 2'!$AK$8:$AL$155,2,FALSE))</f>
        <v>0</v>
      </c>
      <c r="P96" s="11">
        <f>IF(ISNA(VLOOKUP($A96,'Part 2'!$AN$8:$AO$155,2,FALSE)),0,VLOOKUP($A96,'Part 2'!$AN$8:$AO$155,2,FALSE))</f>
        <v>0</v>
      </c>
      <c r="Q96" s="11">
        <f>IF(ISNA(VLOOKUP($A96,'Part 2'!$AQ$8:$AR$155,2,FALSE)),0,VLOOKUP($A96,'Part 2'!$AQ$8:$AR$155,2,FALSE))</f>
        <v>0</v>
      </c>
      <c r="R96" s="10">
        <f>IF(ISNA(VLOOKUP($A96,'Part 2'!$AT$8:$AU$155,2,FALSE)),0,VLOOKUP($A96,'Part 2'!$AT$8:$AU$155,2,FALSE))</f>
        <v>0</v>
      </c>
      <c r="S96" s="10">
        <f>IF(ISNA(VLOOKUP($A96,'Part 2'!$AW$8:$AX$155,2,FALSE)),0,VLOOKUP($A96,'Part 2'!$AW$8:$AX$155,2,FALSE))</f>
        <v>0</v>
      </c>
      <c r="T96" s="11">
        <v>0</v>
      </c>
    </row>
    <row r="97" spans="1:20" x14ac:dyDescent="0.25">
      <c r="A97" s="8">
        <v>4720</v>
      </c>
      <c r="B97" s="9" t="s">
        <v>87</v>
      </c>
      <c r="C97" s="10">
        <f>IF(ISNA(VLOOKUP($A97,'Part 2'!$A$8:$B$156,2,FALSE)),0,VLOOKUP($A97,'Part 2'!$A$8:$B$156,2,FALSE))</f>
        <v>1240193.8500000001</v>
      </c>
      <c r="D97" s="11">
        <f>IF(ISNA(VLOOKUP($A97,'Part 2'!$D$8:$E$120,2,FALSE)),0,VLOOKUP($A97,'Part 2'!$D$8:$E$120,2,FALSE))</f>
        <v>0</v>
      </c>
      <c r="E97" s="10">
        <f>IF(ISNA(VLOOKUP($A97,'Part 2'!$G$8:$H$153,2,FALSE)),0,VLOOKUP($A97,'Part 2'!$G$8:$H$153,2,FALSE))</f>
        <v>912445.37</v>
      </c>
      <c r="F97" s="11">
        <f>IF(ISNA(VLOOKUP($A97,'Part 2'!$J$8:$K$137,2,FALSE)),0,VLOOKUP($A97,'Part 2'!$J$8:$K$137,2,FALSE))</f>
        <v>110957.34</v>
      </c>
      <c r="G97" s="10">
        <f>IF(ISNA(VLOOKUP($A97,'Part 2'!$M$8:$N$155,2,FALSE)),0,VLOOKUP($A97,'Part 2'!$M$8:$N$155,2,FALSE))</f>
        <v>0</v>
      </c>
      <c r="H97" s="11">
        <f>IF(ISNA(VLOOKUP($A97,'Part 2'!$P$8:$Q$155,2,FALSE)),0,VLOOKUP($A97,'Part 2'!$P$8:$Q$155,2,FALSE))</f>
        <v>0</v>
      </c>
      <c r="I97" s="10">
        <f>IF(ISNA(VLOOKUP($A97,'Part 2'!$S$8:$T$155,2,FALSE)),0,VLOOKUP($A97,'Part 2'!$S$8:$T$155,2,FALSE))</f>
        <v>392589.58</v>
      </c>
      <c r="J97" s="11">
        <f>IF(ISNA(VLOOKUP($A97,'Part 2'!$V$8:$W$155,2,FALSE)),0,VLOOKUP($A97,'Part 2'!$V$8:$W$155,2,FALSE))</f>
        <v>0</v>
      </c>
      <c r="K97" s="10">
        <f>IF(ISNA(VLOOKUP($A97,'Part 2'!$Y$8:$Z$155,2,FALSE)),0,VLOOKUP($A97,'Part 2'!$Y$8:$Z$155,2,FALSE))</f>
        <v>37543.919999999998</v>
      </c>
      <c r="L97" s="11">
        <f>IF(ISNA(VLOOKUP($A97,'Part 2'!$AB$8:$AC$155,2,FALSE)),0,VLOOKUP($A97,'Part 2'!$AB$8:$AC$155,2,FALSE))</f>
        <v>1199.99</v>
      </c>
      <c r="M97" s="10">
        <f>IF(ISNA(VLOOKUP($A97,'Part 2'!$AE$8:$AF$155,2,FALSE)),0,VLOOKUP($A97,'Part 2'!$AE$8:$AF$155,2,FALSE))</f>
        <v>0</v>
      </c>
      <c r="N97" s="10">
        <f>IF(ISNA(VLOOKUP($A97,'Part 2'!$AH$8:$AI$155,2,FALSE)),0,VLOOKUP($A97,'Part 2'!$AH$8:$AI$155,2,FALSE))</f>
        <v>0</v>
      </c>
      <c r="O97" s="10">
        <f>IF(ISNA(VLOOKUP($A97,'Part 2'!$AK$8:$AL$155,2,FALSE)),0,VLOOKUP($A97,'Part 2'!$AK$8:$AL$155,2,FALSE))</f>
        <v>0</v>
      </c>
      <c r="P97" s="11">
        <f>IF(ISNA(VLOOKUP($A97,'Part 2'!$AN$8:$AO$155,2,FALSE)),0,VLOOKUP($A97,'Part 2'!$AN$8:$AO$155,2,FALSE))</f>
        <v>0</v>
      </c>
      <c r="Q97" s="11">
        <f>IF(ISNA(VLOOKUP($A97,'Part 2'!$AQ$8:$AR$155,2,FALSE)),0,VLOOKUP($A97,'Part 2'!$AQ$8:$AR$155,2,FALSE))</f>
        <v>0</v>
      </c>
      <c r="R97" s="10">
        <f>IF(ISNA(VLOOKUP($A97,'Part 2'!$AT$8:$AU$155,2,FALSE)),0,VLOOKUP($A97,'Part 2'!$AT$8:$AU$155,2,FALSE))</f>
        <v>0</v>
      </c>
      <c r="S97" s="10">
        <f>IF(ISNA(VLOOKUP($A97,'Part 2'!$AW$8:$AX$155,2,FALSE)),0,VLOOKUP($A97,'Part 2'!$AW$8:$AX$155,2,FALSE))</f>
        <v>0</v>
      </c>
      <c r="T97" s="11">
        <v>0</v>
      </c>
    </row>
    <row r="98" spans="1:20" x14ac:dyDescent="0.25">
      <c r="A98" s="8">
        <v>4800</v>
      </c>
      <c r="B98" s="9" t="s">
        <v>88</v>
      </c>
      <c r="C98" s="10">
        <f>IF(ISNA(VLOOKUP($A98,'Part 2'!$A$8:$B$156,2,FALSE)),0,VLOOKUP($A98,'Part 2'!$A$8:$B$156,2,FALSE))</f>
        <v>2141616.4900000002</v>
      </c>
      <c r="D98" s="11">
        <f>IF(ISNA(VLOOKUP($A98,'Part 2'!$D$8:$E$120,2,FALSE)),0,VLOOKUP($A98,'Part 2'!$D$8:$E$120,2,FALSE))</f>
        <v>0</v>
      </c>
      <c r="E98" s="10">
        <f>IF(ISNA(VLOOKUP($A98,'Part 2'!$G$8:$H$153,2,FALSE)),0,VLOOKUP($A98,'Part 2'!$G$8:$H$153,2,FALSE))</f>
        <v>389183.05</v>
      </c>
      <c r="F98" s="11">
        <f>IF(ISNA(VLOOKUP($A98,'Part 2'!$J$8:$K$137,2,FALSE)),0,VLOOKUP($A98,'Part 2'!$J$8:$K$137,2,FALSE))</f>
        <v>61461.74</v>
      </c>
      <c r="G98" s="10">
        <f>IF(ISNA(VLOOKUP($A98,'Part 2'!$M$8:$N$155,2,FALSE)),0,VLOOKUP($A98,'Part 2'!$M$8:$N$155,2,FALSE))</f>
        <v>0</v>
      </c>
      <c r="H98" s="11">
        <f>IF(ISNA(VLOOKUP($A98,'Part 2'!$P$8:$Q$155,2,FALSE)),0,VLOOKUP($A98,'Part 2'!$P$8:$Q$155,2,FALSE))</f>
        <v>0</v>
      </c>
      <c r="I98" s="10">
        <f>IF(ISNA(VLOOKUP($A98,'Part 2'!$S$8:$T$155,2,FALSE)),0,VLOOKUP($A98,'Part 2'!$S$8:$T$155,2,FALSE))</f>
        <v>497853.53</v>
      </c>
      <c r="J98" s="11">
        <f>IF(ISNA(VLOOKUP($A98,'Part 2'!$V$8:$W$155,2,FALSE)),0,VLOOKUP($A98,'Part 2'!$V$8:$W$155,2,FALSE))</f>
        <v>20881.04</v>
      </c>
      <c r="K98" s="10">
        <f>IF(ISNA(VLOOKUP($A98,'Part 2'!$Y$8:$Z$155,2,FALSE)),0,VLOOKUP($A98,'Part 2'!$Y$8:$Z$155,2,FALSE))</f>
        <v>16403.830000000002</v>
      </c>
      <c r="L98" s="11">
        <f>IF(ISNA(VLOOKUP($A98,'Part 2'!$AB$8:$AC$155,2,FALSE)),0,VLOOKUP($A98,'Part 2'!$AB$8:$AC$155,2,FALSE))</f>
        <v>0</v>
      </c>
      <c r="M98" s="10">
        <f>IF(ISNA(VLOOKUP($A98,'Part 2'!$AE$8:$AF$155,2,FALSE)),0,VLOOKUP($A98,'Part 2'!$AE$8:$AF$155,2,FALSE))</f>
        <v>0</v>
      </c>
      <c r="N98" s="10">
        <f>IF(ISNA(VLOOKUP($A98,'Part 2'!$AH$8:$AI$155,2,FALSE)),0,VLOOKUP($A98,'Part 2'!$AH$8:$AI$155,2,FALSE))</f>
        <v>0</v>
      </c>
      <c r="O98" s="10">
        <f>IF(ISNA(VLOOKUP($A98,'Part 2'!$AK$8:$AL$155,2,FALSE)),0,VLOOKUP($A98,'Part 2'!$AK$8:$AL$155,2,FALSE))</f>
        <v>0</v>
      </c>
      <c r="P98" s="11">
        <f>IF(ISNA(VLOOKUP($A98,'Part 2'!$AN$8:$AO$155,2,FALSE)),0,VLOOKUP($A98,'Part 2'!$AN$8:$AO$155,2,FALSE))</f>
        <v>0</v>
      </c>
      <c r="Q98" s="11">
        <f>IF(ISNA(VLOOKUP($A98,'Part 2'!$AQ$8:$AR$155,2,FALSE)),0,VLOOKUP($A98,'Part 2'!$AQ$8:$AR$155,2,FALSE))</f>
        <v>0</v>
      </c>
      <c r="R98" s="10">
        <f>IF(ISNA(VLOOKUP($A98,'Part 2'!$AT$8:$AU$155,2,FALSE)),0,VLOOKUP($A98,'Part 2'!$AT$8:$AU$155,2,FALSE))</f>
        <v>0</v>
      </c>
      <c r="S98" s="10">
        <f>IF(ISNA(VLOOKUP($A98,'Part 2'!$AW$8:$AX$155,2,FALSE)),0,VLOOKUP($A98,'Part 2'!$AW$8:$AX$155,2,FALSE))</f>
        <v>0</v>
      </c>
      <c r="T98" s="11">
        <v>0</v>
      </c>
    </row>
    <row r="99" spans="1:20" x14ac:dyDescent="0.25">
      <c r="A99" s="8">
        <v>4820</v>
      </c>
      <c r="B99" s="9" t="s">
        <v>89</v>
      </c>
      <c r="C99" s="10">
        <f>IF(ISNA(VLOOKUP($A99,'Part 2'!$A$8:$B$156,2,FALSE)),0,VLOOKUP($A99,'Part 2'!$A$8:$B$156,2,FALSE))</f>
        <v>1146141.42</v>
      </c>
      <c r="D99" s="11">
        <f>IF(ISNA(VLOOKUP($A99,'Part 2'!$D$8:$E$120,2,FALSE)),0,VLOOKUP($A99,'Part 2'!$D$8:$E$120,2,FALSE))</f>
        <v>0</v>
      </c>
      <c r="E99" s="10">
        <f>IF(ISNA(VLOOKUP($A99,'Part 2'!$G$8:$H$153,2,FALSE)),0,VLOOKUP($A99,'Part 2'!$G$8:$H$153,2,FALSE))</f>
        <v>831848.53</v>
      </c>
      <c r="F99" s="11">
        <f>IF(ISNA(VLOOKUP($A99,'Part 2'!$J$8:$K$137,2,FALSE)),0,VLOOKUP($A99,'Part 2'!$J$8:$K$137,2,FALSE))</f>
        <v>3110.7</v>
      </c>
      <c r="G99" s="10">
        <f>IF(ISNA(VLOOKUP($A99,'Part 2'!$M$8:$N$155,2,FALSE)),0,VLOOKUP($A99,'Part 2'!$M$8:$N$155,2,FALSE))</f>
        <v>0</v>
      </c>
      <c r="H99" s="11">
        <f>IF(ISNA(VLOOKUP($A99,'Part 2'!$P$8:$Q$155,2,FALSE)),0,VLOOKUP($A99,'Part 2'!$P$8:$Q$155,2,FALSE))</f>
        <v>0</v>
      </c>
      <c r="I99" s="10">
        <f>IF(ISNA(VLOOKUP($A99,'Part 2'!$S$8:$T$155,2,FALSE)),0,VLOOKUP($A99,'Part 2'!$S$8:$T$155,2,FALSE))</f>
        <v>300151.40000000002</v>
      </c>
      <c r="J99" s="11">
        <f>IF(ISNA(VLOOKUP($A99,'Part 2'!$V$8:$W$155,2,FALSE)),0,VLOOKUP($A99,'Part 2'!$V$8:$W$155,2,FALSE))</f>
        <v>7407</v>
      </c>
      <c r="K99" s="10">
        <f>IF(ISNA(VLOOKUP($A99,'Part 2'!$Y$8:$Z$155,2,FALSE)),0,VLOOKUP($A99,'Part 2'!$Y$8:$Z$155,2,FALSE))</f>
        <v>32938.69</v>
      </c>
      <c r="L99" s="11">
        <f>IF(ISNA(VLOOKUP($A99,'Part 2'!$AB$8:$AC$155,2,FALSE)),0,VLOOKUP($A99,'Part 2'!$AB$8:$AC$155,2,FALSE))</f>
        <v>1199.99</v>
      </c>
      <c r="M99" s="10">
        <f>IF(ISNA(VLOOKUP($A99,'Part 2'!$AE$8:$AF$155,2,FALSE)),0,VLOOKUP($A99,'Part 2'!$AE$8:$AF$155,2,FALSE))</f>
        <v>29773.74</v>
      </c>
      <c r="N99" s="10">
        <f>IF(ISNA(VLOOKUP($A99,'Part 2'!$AH$8:$AI$155,2,FALSE)),0,VLOOKUP($A99,'Part 2'!$AH$8:$AI$155,2,FALSE))</f>
        <v>0</v>
      </c>
      <c r="O99" s="10">
        <f>IF(ISNA(VLOOKUP($A99,'Part 2'!$AK$8:$AL$155,2,FALSE)),0,VLOOKUP($A99,'Part 2'!$AK$8:$AL$155,2,FALSE))</f>
        <v>0</v>
      </c>
      <c r="P99" s="11">
        <f>IF(ISNA(VLOOKUP($A99,'Part 2'!$AN$8:$AO$155,2,FALSE)),0,VLOOKUP($A99,'Part 2'!$AN$8:$AO$155,2,FALSE))</f>
        <v>0</v>
      </c>
      <c r="Q99" s="11">
        <f>IF(ISNA(VLOOKUP($A99,'Part 2'!$AQ$8:$AR$155,2,FALSE)),0,VLOOKUP($A99,'Part 2'!$AQ$8:$AR$155,2,FALSE))</f>
        <v>0</v>
      </c>
      <c r="R99" s="10">
        <f>IF(ISNA(VLOOKUP($A99,'Part 2'!$AT$8:$AU$155,2,FALSE)),0,VLOOKUP($A99,'Part 2'!$AT$8:$AU$155,2,FALSE))</f>
        <v>0</v>
      </c>
      <c r="S99" s="10">
        <f>IF(ISNA(VLOOKUP($A99,'Part 2'!$AW$8:$AX$155,2,FALSE)),0,VLOOKUP($A99,'Part 2'!$AW$8:$AX$155,2,FALSE))</f>
        <v>7555.44</v>
      </c>
      <c r="T99" s="11">
        <v>0</v>
      </c>
    </row>
    <row r="100" spans="1:20" x14ac:dyDescent="0.25">
      <c r="A100" s="8">
        <v>4821</v>
      </c>
      <c r="B100" s="9" t="s">
        <v>90</v>
      </c>
      <c r="C100" s="10">
        <f>IF(ISNA(VLOOKUP($A100,'Part 2'!$A$8:$B$156,2,FALSE)),0,VLOOKUP($A100,'Part 2'!$A$8:$B$156,2,FALSE))</f>
        <v>1235120.04</v>
      </c>
      <c r="D100" s="11">
        <f>IF(ISNA(VLOOKUP($A100,'Part 2'!$D$8:$E$120,2,FALSE)),0,VLOOKUP($A100,'Part 2'!$D$8:$E$120,2,FALSE))</f>
        <v>0</v>
      </c>
      <c r="E100" s="10">
        <f>IF(ISNA(VLOOKUP($A100,'Part 2'!$G$8:$H$153,2,FALSE)),0,VLOOKUP($A100,'Part 2'!$G$8:$H$153,2,FALSE))</f>
        <v>580232.4</v>
      </c>
      <c r="F100" s="11">
        <f>IF(ISNA(VLOOKUP($A100,'Part 2'!$J$8:$K$137,2,FALSE)),0,VLOOKUP($A100,'Part 2'!$J$8:$K$137,2,FALSE))</f>
        <v>0</v>
      </c>
      <c r="G100" s="10">
        <f>IF(ISNA(VLOOKUP($A100,'Part 2'!$M$8:$N$155,2,FALSE)),0,VLOOKUP($A100,'Part 2'!$M$8:$N$155,2,FALSE))</f>
        <v>0</v>
      </c>
      <c r="H100" s="11">
        <f>IF(ISNA(VLOOKUP($A100,'Part 2'!$P$8:$Q$155,2,FALSE)),0,VLOOKUP($A100,'Part 2'!$P$8:$Q$155,2,FALSE))</f>
        <v>0</v>
      </c>
      <c r="I100" s="10">
        <f>IF(ISNA(VLOOKUP($A100,'Part 2'!$S$8:$T$155,2,FALSE)),0,VLOOKUP($A100,'Part 2'!$S$8:$T$155,2,FALSE))</f>
        <v>401969.59</v>
      </c>
      <c r="J100" s="11">
        <f>IF(ISNA(VLOOKUP($A100,'Part 2'!$V$8:$W$155,2,FALSE)),0,VLOOKUP($A100,'Part 2'!$V$8:$W$155,2,FALSE))</f>
        <v>9587</v>
      </c>
      <c r="K100" s="10">
        <f>IF(ISNA(VLOOKUP($A100,'Part 2'!$Y$8:$Z$155,2,FALSE)),0,VLOOKUP($A100,'Part 2'!$Y$8:$Z$155,2,FALSE))</f>
        <v>35987.68</v>
      </c>
      <c r="L100" s="11">
        <f>IF(ISNA(VLOOKUP($A100,'Part 2'!$AB$8:$AC$155,2,FALSE)),0,VLOOKUP($A100,'Part 2'!$AB$8:$AC$155,2,FALSE))</f>
        <v>0</v>
      </c>
      <c r="M100" s="10">
        <f>IF(ISNA(VLOOKUP($A100,'Part 2'!$AE$8:$AF$155,2,FALSE)),0,VLOOKUP($A100,'Part 2'!$AE$8:$AF$155,2,FALSE))</f>
        <v>486355.83</v>
      </c>
      <c r="N100" s="10">
        <f>IF(ISNA(VLOOKUP($A100,'Part 2'!$AH$8:$AI$155,2,FALSE)),0,VLOOKUP($A100,'Part 2'!$AH$8:$AI$155,2,FALSE))</f>
        <v>184371.36</v>
      </c>
      <c r="O100" s="10">
        <f>IF(ISNA(VLOOKUP($A100,'Part 2'!$AK$8:$AL$155,2,FALSE)),0,VLOOKUP($A100,'Part 2'!$AK$8:$AL$155,2,FALSE))</f>
        <v>0</v>
      </c>
      <c r="P100" s="11">
        <f>IF(ISNA(VLOOKUP($A100,'Part 2'!$AN$8:$AO$155,2,FALSE)),0,VLOOKUP($A100,'Part 2'!$AN$8:$AO$155,2,FALSE))</f>
        <v>0</v>
      </c>
      <c r="Q100" s="11">
        <f>IF(ISNA(VLOOKUP($A100,'Part 2'!$AQ$8:$AR$155,2,FALSE)),0,VLOOKUP($A100,'Part 2'!$AQ$8:$AR$155,2,FALSE))</f>
        <v>0</v>
      </c>
      <c r="R100" s="10">
        <f>IF(ISNA(VLOOKUP($A100,'Part 2'!$AT$8:$AU$155,2,FALSE)),0,VLOOKUP($A100,'Part 2'!$AT$8:$AU$155,2,FALSE))</f>
        <v>0</v>
      </c>
      <c r="S100" s="10">
        <f>IF(ISNA(VLOOKUP($A100,'Part 2'!$AW$8:$AX$155,2,FALSE)),0,VLOOKUP($A100,'Part 2'!$AW$8:$AX$155,2,FALSE))</f>
        <v>0</v>
      </c>
      <c r="T100" s="11">
        <v>0</v>
      </c>
    </row>
    <row r="101" spans="1:20" x14ac:dyDescent="0.25">
      <c r="A101" s="8">
        <v>4911</v>
      </c>
      <c r="B101" s="9" t="s">
        <v>240</v>
      </c>
      <c r="C101" s="10">
        <f>IF(ISNA(VLOOKUP($A101,'Part 2'!$A$8:$B$156,2,FALSE)),0,VLOOKUP($A101,'Part 2'!$A$8:$B$156,2,FALSE))</f>
        <v>1198165.81</v>
      </c>
      <c r="D101" s="11">
        <f>IF(ISNA(VLOOKUP($A101,'Part 2'!$D$8:$E$120,2,FALSE)),0,VLOOKUP($A101,'Part 2'!$D$8:$E$120,2,FALSE))</f>
        <v>0</v>
      </c>
      <c r="E101" s="10">
        <f>IF(ISNA(VLOOKUP($A101,'Part 2'!$G$8:$H$153,2,FALSE)),0,VLOOKUP($A101,'Part 2'!$G$8:$H$153,2,FALSE))</f>
        <v>896191.72</v>
      </c>
      <c r="F101" s="11">
        <f>IF(ISNA(VLOOKUP($A101,'Part 2'!$J$8:$K$137,2,FALSE)),0,VLOOKUP($A101,'Part 2'!$J$8:$K$137,2,FALSE))</f>
        <v>72866.350000000006</v>
      </c>
      <c r="G101" s="10">
        <f>IF(ISNA(VLOOKUP($A101,'Part 2'!$M$8:$N$155,2,FALSE)),0,VLOOKUP($A101,'Part 2'!$M$8:$N$155,2,FALSE))</f>
        <v>0</v>
      </c>
      <c r="H101" s="11">
        <f>IF(ISNA(VLOOKUP($A101,'Part 2'!$P$8:$Q$155,2,FALSE)),0,VLOOKUP($A101,'Part 2'!$P$8:$Q$155,2,FALSE))</f>
        <v>0</v>
      </c>
      <c r="I101" s="10">
        <f>IF(ISNA(VLOOKUP($A101,'Part 2'!$S$8:$T$155,2,FALSE)),0,VLOOKUP($A101,'Part 2'!$S$8:$T$155,2,FALSE))</f>
        <v>393761.55</v>
      </c>
      <c r="J101" s="11">
        <f>IF(ISNA(VLOOKUP($A101,'Part 2'!$V$8:$W$155,2,FALSE)),0,VLOOKUP($A101,'Part 2'!$V$8:$W$155,2,FALSE))</f>
        <v>2085.19</v>
      </c>
      <c r="K101" s="10">
        <f>IF(ISNA(VLOOKUP($A101,'Part 2'!$Y$8:$Z$155,2,FALSE)),0,VLOOKUP($A101,'Part 2'!$Y$8:$Z$155,2,FALSE))</f>
        <v>22897.35</v>
      </c>
      <c r="L101" s="11">
        <f>IF(ISNA(VLOOKUP($A101,'Part 2'!$AB$8:$AC$155,2,FALSE)),0,VLOOKUP($A101,'Part 2'!$AB$8:$AC$155,2,FALSE))</f>
        <v>0</v>
      </c>
      <c r="M101" s="10">
        <f>IF(ISNA(VLOOKUP($A101,'Part 2'!$AE$8:$AF$155,2,FALSE)),0,VLOOKUP($A101,'Part 2'!$AE$8:$AF$155,2,FALSE))</f>
        <v>28705.17</v>
      </c>
      <c r="N101" s="10">
        <f>IF(ISNA(VLOOKUP($A101,'Part 2'!$AH$8:$AI$155,2,FALSE)),0,VLOOKUP($A101,'Part 2'!$AH$8:$AI$155,2,FALSE))</f>
        <v>0</v>
      </c>
      <c r="O101" s="10">
        <f>IF(ISNA(VLOOKUP($A101,'Part 2'!$AK$8:$AL$155,2,FALSE)),0,VLOOKUP($A101,'Part 2'!$AK$8:$AL$155,2,FALSE))</f>
        <v>0</v>
      </c>
      <c r="P101" s="11">
        <f>IF(ISNA(VLOOKUP($A101,'Part 2'!$AN$8:$AO$155,2,FALSE)),0,VLOOKUP($A101,'Part 2'!$AN$8:$AO$155,2,FALSE))</f>
        <v>0</v>
      </c>
      <c r="Q101" s="11">
        <f>IF(ISNA(VLOOKUP($A101,'Part 2'!$AQ$8:$AR$155,2,FALSE)),0,VLOOKUP($A101,'Part 2'!$AQ$8:$AR$155,2,FALSE))</f>
        <v>0</v>
      </c>
      <c r="R101" s="10">
        <f>IF(ISNA(VLOOKUP($A101,'Part 2'!$AT$8:$AU$155,2,FALSE)),0,VLOOKUP($A101,'Part 2'!$AT$8:$AU$155,2,FALSE))</f>
        <v>0</v>
      </c>
      <c r="S101" s="10">
        <f>IF(ISNA(VLOOKUP($A101,'Part 2'!$AW$8:$AX$155,2,FALSE)),0,VLOOKUP($A101,'Part 2'!$AW$8:$AX$155,2,FALSE))</f>
        <v>0</v>
      </c>
      <c r="T101" s="11">
        <v>0</v>
      </c>
    </row>
    <row r="102" spans="1:20" x14ac:dyDescent="0.25">
      <c r="A102" s="8">
        <v>5000</v>
      </c>
      <c r="B102" s="9" t="s">
        <v>91</v>
      </c>
      <c r="C102" s="10">
        <f>IF(ISNA(VLOOKUP($A102,'Part 2'!$A$8:$B$156,2,FALSE)),0,VLOOKUP($A102,'Part 2'!$A$8:$B$156,2,FALSE))</f>
        <v>2378618.54</v>
      </c>
      <c r="D102" s="11">
        <f>IF(ISNA(VLOOKUP($A102,'Part 2'!$D$8:$E$120,2,FALSE)),0,VLOOKUP($A102,'Part 2'!$D$8:$E$120,2,FALSE))</f>
        <v>0</v>
      </c>
      <c r="E102" s="10">
        <f>IF(ISNA(VLOOKUP($A102,'Part 2'!$G$8:$H$153,2,FALSE)),0,VLOOKUP($A102,'Part 2'!$G$8:$H$153,2,FALSE))</f>
        <v>1531088.99</v>
      </c>
      <c r="F102" s="11">
        <f>IF(ISNA(VLOOKUP($A102,'Part 2'!$J$8:$K$137,2,FALSE)),0,VLOOKUP($A102,'Part 2'!$J$8:$K$137,2,FALSE))</f>
        <v>178138.5</v>
      </c>
      <c r="G102" s="10">
        <f>IF(ISNA(VLOOKUP($A102,'Part 2'!$M$8:$N$155,2,FALSE)),0,VLOOKUP($A102,'Part 2'!$M$8:$N$155,2,FALSE))</f>
        <v>0</v>
      </c>
      <c r="H102" s="11">
        <f>IF(ISNA(VLOOKUP($A102,'Part 2'!$P$8:$Q$155,2,FALSE)),0,VLOOKUP($A102,'Part 2'!$P$8:$Q$155,2,FALSE))</f>
        <v>0</v>
      </c>
      <c r="I102" s="10">
        <f>IF(ISNA(VLOOKUP($A102,'Part 2'!$S$8:$T$155,2,FALSE)),0,VLOOKUP($A102,'Part 2'!$S$8:$T$155,2,FALSE))</f>
        <v>751798.36</v>
      </c>
      <c r="J102" s="11">
        <f>IF(ISNA(VLOOKUP($A102,'Part 2'!$V$8:$W$155,2,FALSE)),0,VLOOKUP($A102,'Part 2'!$V$8:$W$155,2,FALSE))</f>
        <v>84175.1</v>
      </c>
      <c r="K102" s="10">
        <f>IF(ISNA(VLOOKUP($A102,'Part 2'!$Y$8:$Z$155,2,FALSE)),0,VLOOKUP($A102,'Part 2'!$Y$8:$Z$155,2,FALSE))</f>
        <v>31353.63</v>
      </c>
      <c r="L102" s="11">
        <f>IF(ISNA(VLOOKUP($A102,'Part 2'!$AB$8:$AC$155,2,FALSE)),0,VLOOKUP($A102,'Part 2'!$AB$8:$AC$155,2,FALSE))</f>
        <v>1506.64</v>
      </c>
      <c r="M102" s="10">
        <f>IF(ISNA(VLOOKUP($A102,'Part 2'!$AE$8:$AF$155,2,FALSE)),0,VLOOKUP($A102,'Part 2'!$AE$8:$AF$155,2,FALSE))</f>
        <v>211464.95</v>
      </c>
      <c r="N102" s="10">
        <f>IF(ISNA(VLOOKUP($A102,'Part 2'!$AH$8:$AI$155,2,FALSE)),0,VLOOKUP($A102,'Part 2'!$AH$8:$AI$155,2,FALSE))</f>
        <v>198124.95</v>
      </c>
      <c r="O102" s="10">
        <f>IF(ISNA(VLOOKUP($A102,'Part 2'!$AK$8:$AL$155,2,FALSE)),0,VLOOKUP($A102,'Part 2'!$AK$8:$AL$155,2,FALSE))</f>
        <v>0</v>
      </c>
      <c r="P102" s="11">
        <f>IF(ISNA(VLOOKUP($A102,'Part 2'!$AN$8:$AO$155,2,FALSE)),0,VLOOKUP($A102,'Part 2'!$AN$8:$AO$155,2,FALSE))</f>
        <v>0</v>
      </c>
      <c r="Q102" s="11">
        <f>IF(ISNA(VLOOKUP($A102,'Part 2'!$AQ$8:$AR$155,2,FALSE)),0,VLOOKUP($A102,'Part 2'!$AQ$8:$AR$155,2,FALSE))</f>
        <v>0</v>
      </c>
      <c r="R102" s="10">
        <f>IF(ISNA(VLOOKUP($A102,'Part 2'!$AT$8:$AU$155,2,FALSE)),0,VLOOKUP($A102,'Part 2'!$AT$8:$AU$155,2,FALSE))</f>
        <v>0</v>
      </c>
      <c r="S102" s="10">
        <f>IF(ISNA(VLOOKUP($A102,'Part 2'!$AW$8:$AX$155,2,FALSE)),0,VLOOKUP($A102,'Part 2'!$AW$8:$AX$155,2,FALSE))</f>
        <v>38919.089999999997</v>
      </c>
      <c r="T102" s="11">
        <v>0</v>
      </c>
    </row>
    <row r="103" spans="1:20" x14ac:dyDescent="0.25">
      <c r="A103" s="8">
        <v>5020</v>
      </c>
      <c r="B103" s="9" t="s">
        <v>92</v>
      </c>
      <c r="C103" s="10">
        <f>IF(ISNA(VLOOKUP($A103,'Part 2'!$A$8:$B$156,2,FALSE)),0,VLOOKUP($A103,'Part 2'!$A$8:$B$156,2,FALSE))</f>
        <v>816837.35</v>
      </c>
      <c r="D103" s="11">
        <f>IF(ISNA(VLOOKUP($A103,'Part 2'!$D$8:$E$120,2,FALSE)),0,VLOOKUP($A103,'Part 2'!$D$8:$E$120,2,FALSE))</f>
        <v>0</v>
      </c>
      <c r="E103" s="10">
        <f>IF(ISNA(VLOOKUP($A103,'Part 2'!$G$8:$H$153,2,FALSE)),0,VLOOKUP($A103,'Part 2'!$G$8:$H$153,2,FALSE))</f>
        <v>602449.57999999996</v>
      </c>
      <c r="F103" s="11">
        <f>IF(ISNA(VLOOKUP($A103,'Part 2'!$J$8:$K$137,2,FALSE)),0,VLOOKUP($A103,'Part 2'!$J$8:$K$137,2,FALSE))</f>
        <v>32000</v>
      </c>
      <c r="G103" s="10">
        <f>IF(ISNA(VLOOKUP($A103,'Part 2'!$M$8:$N$155,2,FALSE)),0,VLOOKUP($A103,'Part 2'!$M$8:$N$155,2,FALSE))</f>
        <v>0</v>
      </c>
      <c r="H103" s="11">
        <f>IF(ISNA(VLOOKUP($A103,'Part 2'!$P$8:$Q$155,2,FALSE)),0,VLOOKUP($A103,'Part 2'!$P$8:$Q$155,2,FALSE))</f>
        <v>0</v>
      </c>
      <c r="I103" s="10">
        <f>IF(ISNA(VLOOKUP($A103,'Part 2'!$S$8:$T$155,2,FALSE)),0,VLOOKUP($A103,'Part 2'!$S$8:$T$155,2,FALSE))</f>
        <v>238011.32</v>
      </c>
      <c r="J103" s="11">
        <f>IF(ISNA(VLOOKUP($A103,'Part 2'!$V$8:$W$155,2,FALSE)),0,VLOOKUP($A103,'Part 2'!$V$8:$W$155,2,FALSE))</f>
        <v>18124.18</v>
      </c>
      <c r="K103" s="10">
        <f>IF(ISNA(VLOOKUP($A103,'Part 2'!$Y$8:$Z$155,2,FALSE)),0,VLOOKUP($A103,'Part 2'!$Y$8:$Z$155,2,FALSE))</f>
        <v>19047.830000000002</v>
      </c>
      <c r="L103" s="11">
        <f>IF(ISNA(VLOOKUP($A103,'Part 2'!$AB$8:$AC$155,2,FALSE)),0,VLOOKUP($A103,'Part 2'!$AB$8:$AC$155,2,FALSE))</f>
        <v>0</v>
      </c>
      <c r="M103" s="10">
        <f>IF(ISNA(VLOOKUP($A103,'Part 2'!$AE$8:$AF$155,2,FALSE)),0,VLOOKUP($A103,'Part 2'!$AE$8:$AF$155,2,FALSE))</f>
        <v>325973.43</v>
      </c>
      <c r="N103" s="10">
        <f>IF(ISNA(VLOOKUP($A103,'Part 2'!$AH$8:$AI$155,2,FALSE)),0,VLOOKUP($A103,'Part 2'!$AH$8:$AI$155,2,FALSE))</f>
        <v>0</v>
      </c>
      <c r="O103" s="10">
        <f>IF(ISNA(VLOOKUP($A103,'Part 2'!$AK$8:$AL$155,2,FALSE)),0,VLOOKUP($A103,'Part 2'!$AK$8:$AL$155,2,FALSE))</f>
        <v>0</v>
      </c>
      <c r="P103" s="11">
        <f>IF(ISNA(VLOOKUP($A103,'Part 2'!$AN$8:$AO$155,2,FALSE)),0,VLOOKUP($A103,'Part 2'!$AN$8:$AO$155,2,FALSE))</f>
        <v>0</v>
      </c>
      <c r="Q103" s="11">
        <f>IF(ISNA(VLOOKUP($A103,'Part 2'!$AQ$8:$AR$155,2,FALSE)),0,VLOOKUP($A103,'Part 2'!$AQ$8:$AR$155,2,FALSE))</f>
        <v>0</v>
      </c>
      <c r="R103" s="10">
        <f>IF(ISNA(VLOOKUP($A103,'Part 2'!$AT$8:$AU$155,2,FALSE)),0,VLOOKUP($A103,'Part 2'!$AT$8:$AU$155,2,FALSE))</f>
        <v>0</v>
      </c>
      <c r="S103" s="10">
        <f>IF(ISNA(VLOOKUP($A103,'Part 2'!$AW$8:$AX$155,2,FALSE)),0,VLOOKUP($A103,'Part 2'!$AW$8:$AX$155,2,FALSE))</f>
        <v>0</v>
      </c>
      <c r="T103" s="11">
        <v>0</v>
      </c>
    </row>
    <row r="104" spans="1:20" x14ac:dyDescent="0.25">
      <c r="A104" s="8">
        <v>5100</v>
      </c>
      <c r="B104" s="9" t="s">
        <v>93</v>
      </c>
      <c r="C104" s="10">
        <f>IF(ISNA(VLOOKUP($A104,'Part 2'!$A$8:$B$156,2,FALSE)),0,VLOOKUP($A104,'Part 2'!$A$8:$B$156,2,FALSE))</f>
        <v>1180872.1499999999</v>
      </c>
      <c r="D104" s="11">
        <f>IF(ISNA(VLOOKUP($A104,'Part 2'!$D$8:$E$120,2,FALSE)),0,VLOOKUP($A104,'Part 2'!$D$8:$E$120,2,FALSE))</f>
        <v>87.48</v>
      </c>
      <c r="E104" s="10">
        <f>IF(ISNA(VLOOKUP($A104,'Part 2'!$G$8:$H$153,2,FALSE)),0,VLOOKUP($A104,'Part 2'!$G$8:$H$153,2,FALSE))</f>
        <v>841002.61</v>
      </c>
      <c r="F104" s="11">
        <f>IF(ISNA(VLOOKUP($A104,'Part 2'!$J$8:$K$137,2,FALSE)),0,VLOOKUP($A104,'Part 2'!$J$8:$K$137,2,FALSE))</f>
        <v>30540.86</v>
      </c>
      <c r="G104" s="10">
        <f>IF(ISNA(VLOOKUP($A104,'Part 2'!$M$8:$N$155,2,FALSE)),0,VLOOKUP($A104,'Part 2'!$M$8:$N$155,2,FALSE))</f>
        <v>0</v>
      </c>
      <c r="H104" s="11">
        <f>IF(ISNA(VLOOKUP($A104,'Part 2'!$P$8:$Q$155,2,FALSE)),0,VLOOKUP($A104,'Part 2'!$P$8:$Q$155,2,FALSE))</f>
        <v>0</v>
      </c>
      <c r="I104" s="10">
        <f>IF(ISNA(VLOOKUP($A104,'Part 2'!$S$8:$T$155,2,FALSE)),0,VLOOKUP($A104,'Part 2'!$S$8:$T$155,2,FALSE))</f>
        <v>425387.38</v>
      </c>
      <c r="J104" s="11">
        <f>IF(ISNA(VLOOKUP($A104,'Part 2'!$V$8:$W$155,2,FALSE)),0,VLOOKUP($A104,'Part 2'!$V$8:$W$155,2,FALSE))</f>
        <v>73006.100000000006</v>
      </c>
      <c r="K104" s="10">
        <f>IF(ISNA(VLOOKUP($A104,'Part 2'!$Y$8:$Z$155,2,FALSE)),0,VLOOKUP($A104,'Part 2'!$Y$8:$Z$155,2,FALSE))</f>
        <v>22677.19</v>
      </c>
      <c r="L104" s="11">
        <f>IF(ISNA(VLOOKUP($A104,'Part 2'!$AB$8:$AC$155,2,FALSE)),0,VLOOKUP($A104,'Part 2'!$AB$8:$AC$155,2,FALSE))</f>
        <v>0</v>
      </c>
      <c r="M104" s="10">
        <f>IF(ISNA(VLOOKUP($A104,'Part 2'!$AE$8:$AF$155,2,FALSE)),0,VLOOKUP($A104,'Part 2'!$AE$8:$AF$155,2,FALSE))</f>
        <v>0</v>
      </c>
      <c r="N104" s="10">
        <f>IF(ISNA(VLOOKUP($A104,'Part 2'!$AH$8:$AI$155,2,FALSE)),0,VLOOKUP($A104,'Part 2'!$AH$8:$AI$155,2,FALSE))</f>
        <v>0</v>
      </c>
      <c r="O104" s="10">
        <f>IF(ISNA(VLOOKUP($A104,'Part 2'!$AK$8:$AL$155,2,FALSE)),0,VLOOKUP($A104,'Part 2'!$AK$8:$AL$155,2,FALSE))</f>
        <v>0</v>
      </c>
      <c r="P104" s="11">
        <f>IF(ISNA(VLOOKUP($A104,'Part 2'!$AN$8:$AO$155,2,FALSE)),0,VLOOKUP($A104,'Part 2'!$AN$8:$AO$155,2,FALSE))</f>
        <v>0</v>
      </c>
      <c r="Q104" s="11">
        <f>IF(ISNA(VLOOKUP($A104,'Part 2'!$AQ$8:$AR$155,2,FALSE)),0,VLOOKUP($A104,'Part 2'!$AQ$8:$AR$155,2,FALSE))</f>
        <v>0</v>
      </c>
      <c r="R104" s="10">
        <f>IF(ISNA(VLOOKUP($A104,'Part 2'!$AT$8:$AU$155,2,FALSE)),0,VLOOKUP($A104,'Part 2'!$AT$8:$AU$155,2,FALSE))</f>
        <v>0</v>
      </c>
      <c r="S104" s="10">
        <f>IF(ISNA(VLOOKUP($A104,'Part 2'!$AW$8:$AX$155,2,FALSE)),0,VLOOKUP($A104,'Part 2'!$AW$8:$AX$155,2,FALSE))</f>
        <v>0</v>
      </c>
      <c r="T104" s="11">
        <v>0</v>
      </c>
    </row>
    <row r="105" spans="1:20" x14ac:dyDescent="0.25">
      <c r="A105" s="8">
        <v>5130</v>
      </c>
      <c r="B105" s="9" t="s">
        <v>94</v>
      </c>
      <c r="C105" s="10">
        <f>IF(ISNA(VLOOKUP($A105,'Part 2'!$A$8:$B$156,2,FALSE)),0,VLOOKUP($A105,'Part 2'!$A$8:$B$156,2,FALSE))</f>
        <v>981144.35</v>
      </c>
      <c r="D105" s="11">
        <f>IF(ISNA(VLOOKUP($A105,'Part 2'!$D$8:$E$120,2,FALSE)),0,VLOOKUP($A105,'Part 2'!$D$8:$E$120,2,FALSE))</f>
        <v>0</v>
      </c>
      <c r="E105" s="10">
        <f>IF(ISNA(VLOOKUP($A105,'Part 2'!$G$8:$H$153,2,FALSE)),0,VLOOKUP($A105,'Part 2'!$G$8:$H$153,2,FALSE))</f>
        <v>495541.8</v>
      </c>
      <c r="F105" s="11">
        <f>IF(ISNA(VLOOKUP($A105,'Part 2'!$J$8:$K$137,2,FALSE)),0,VLOOKUP($A105,'Part 2'!$J$8:$K$137,2,FALSE))</f>
        <v>53948.45</v>
      </c>
      <c r="G105" s="10">
        <f>IF(ISNA(VLOOKUP($A105,'Part 2'!$M$8:$N$155,2,FALSE)),0,VLOOKUP($A105,'Part 2'!$M$8:$N$155,2,FALSE))</f>
        <v>0</v>
      </c>
      <c r="H105" s="11">
        <f>IF(ISNA(VLOOKUP($A105,'Part 2'!$P$8:$Q$155,2,FALSE)),0,VLOOKUP($A105,'Part 2'!$P$8:$Q$155,2,FALSE))</f>
        <v>0</v>
      </c>
      <c r="I105" s="10">
        <f>IF(ISNA(VLOOKUP($A105,'Part 2'!$S$8:$T$155,2,FALSE)),0,VLOOKUP($A105,'Part 2'!$S$8:$T$155,2,FALSE))</f>
        <v>221289.49</v>
      </c>
      <c r="J105" s="11">
        <f>IF(ISNA(VLOOKUP($A105,'Part 2'!$V$8:$W$155,2,FALSE)),0,VLOOKUP($A105,'Part 2'!$V$8:$W$155,2,FALSE))</f>
        <v>9907.2199999999993</v>
      </c>
      <c r="K105" s="10">
        <f>IF(ISNA(VLOOKUP($A105,'Part 2'!$Y$8:$Z$155,2,FALSE)),0,VLOOKUP($A105,'Part 2'!$Y$8:$Z$155,2,FALSE))</f>
        <v>9275.0499999999993</v>
      </c>
      <c r="L105" s="11">
        <f>IF(ISNA(VLOOKUP($A105,'Part 2'!$AB$8:$AC$155,2,FALSE)),0,VLOOKUP($A105,'Part 2'!$AB$8:$AC$155,2,FALSE))</f>
        <v>0</v>
      </c>
      <c r="M105" s="10">
        <f>IF(ISNA(VLOOKUP($A105,'Part 2'!$AE$8:$AF$155,2,FALSE)),0,VLOOKUP($A105,'Part 2'!$AE$8:$AF$155,2,FALSE))</f>
        <v>0</v>
      </c>
      <c r="N105" s="10">
        <f>IF(ISNA(VLOOKUP($A105,'Part 2'!$AH$8:$AI$155,2,FALSE)),0,VLOOKUP($A105,'Part 2'!$AH$8:$AI$155,2,FALSE))</f>
        <v>0</v>
      </c>
      <c r="O105" s="10">
        <f>IF(ISNA(VLOOKUP($A105,'Part 2'!$AK$8:$AL$155,2,FALSE)),0,VLOOKUP($A105,'Part 2'!$AK$8:$AL$155,2,FALSE))</f>
        <v>0</v>
      </c>
      <c r="P105" s="11">
        <f>IF(ISNA(VLOOKUP($A105,'Part 2'!$AN$8:$AO$155,2,FALSE)),0,VLOOKUP($A105,'Part 2'!$AN$8:$AO$155,2,FALSE))</f>
        <v>0</v>
      </c>
      <c r="Q105" s="11">
        <f>IF(ISNA(VLOOKUP($A105,'Part 2'!$AQ$8:$AR$155,2,FALSE)),0,VLOOKUP($A105,'Part 2'!$AQ$8:$AR$155,2,FALSE))</f>
        <v>0</v>
      </c>
      <c r="R105" s="10">
        <f>IF(ISNA(VLOOKUP($A105,'Part 2'!$AT$8:$AU$155,2,FALSE)),0,VLOOKUP($A105,'Part 2'!$AT$8:$AU$155,2,FALSE))</f>
        <v>0</v>
      </c>
      <c r="S105" s="10">
        <f>IF(ISNA(VLOOKUP($A105,'Part 2'!$AW$8:$AX$155,2,FALSE)),0,VLOOKUP($A105,'Part 2'!$AW$8:$AX$155,2,FALSE))</f>
        <v>0</v>
      </c>
      <c r="T105" s="11">
        <v>0</v>
      </c>
    </row>
    <row r="106" spans="1:20" x14ac:dyDescent="0.25">
      <c r="A106" s="8">
        <v>5131</v>
      </c>
      <c r="B106" s="9" t="s">
        <v>95</v>
      </c>
      <c r="C106" s="10">
        <f>IF(ISNA(VLOOKUP($A106,'Part 2'!$A$8:$B$156,2,FALSE)),0,VLOOKUP($A106,'Part 2'!$A$8:$B$156,2,FALSE))</f>
        <v>957552.55</v>
      </c>
      <c r="D106" s="11">
        <f>IF(ISNA(VLOOKUP($A106,'Part 2'!$D$8:$E$120,2,FALSE)),0,VLOOKUP($A106,'Part 2'!$D$8:$E$120,2,FALSE))</f>
        <v>0</v>
      </c>
      <c r="E106" s="10">
        <f>IF(ISNA(VLOOKUP($A106,'Part 2'!$G$8:$H$153,2,FALSE)),0,VLOOKUP($A106,'Part 2'!$G$8:$H$153,2,FALSE))</f>
        <v>257929.86</v>
      </c>
      <c r="F106" s="11">
        <f>IF(ISNA(VLOOKUP($A106,'Part 2'!$J$8:$K$137,2,FALSE)),0,VLOOKUP($A106,'Part 2'!$J$8:$K$137,2,FALSE))</f>
        <v>652</v>
      </c>
      <c r="G106" s="10">
        <f>IF(ISNA(VLOOKUP($A106,'Part 2'!$M$8:$N$155,2,FALSE)),0,VLOOKUP($A106,'Part 2'!$M$8:$N$155,2,FALSE))</f>
        <v>0</v>
      </c>
      <c r="H106" s="11">
        <f>IF(ISNA(VLOOKUP($A106,'Part 2'!$P$8:$Q$155,2,FALSE)),0,VLOOKUP($A106,'Part 2'!$P$8:$Q$155,2,FALSE))</f>
        <v>0</v>
      </c>
      <c r="I106" s="10">
        <f>IF(ISNA(VLOOKUP($A106,'Part 2'!$S$8:$T$155,2,FALSE)),0,VLOOKUP($A106,'Part 2'!$S$8:$T$155,2,FALSE))</f>
        <v>210542.52</v>
      </c>
      <c r="J106" s="11">
        <f>IF(ISNA(VLOOKUP($A106,'Part 2'!$V$8:$W$155,2,FALSE)),0,VLOOKUP($A106,'Part 2'!$V$8:$W$155,2,FALSE))</f>
        <v>1815.78</v>
      </c>
      <c r="K106" s="10">
        <f>IF(ISNA(VLOOKUP($A106,'Part 2'!$Y$8:$Z$155,2,FALSE)),0,VLOOKUP($A106,'Part 2'!$Y$8:$Z$155,2,FALSE))</f>
        <v>6452.47</v>
      </c>
      <c r="L106" s="11">
        <f>IF(ISNA(VLOOKUP($A106,'Part 2'!$AB$8:$AC$155,2,FALSE)),0,VLOOKUP($A106,'Part 2'!$AB$8:$AC$155,2,FALSE))</f>
        <v>0</v>
      </c>
      <c r="M106" s="10">
        <f>IF(ISNA(VLOOKUP($A106,'Part 2'!$AE$8:$AF$155,2,FALSE)),0,VLOOKUP($A106,'Part 2'!$AE$8:$AF$155,2,FALSE))</f>
        <v>35352.959999999999</v>
      </c>
      <c r="N106" s="10">
        <f>IF(ISNA(VLOOKUP($A106,'Part 2'!$AH$8:$AI$155,2,FALSE)),0,VLOOKUP($A106,'Part 2'!$AH$8:$AI$155,2,FALSE))</f>
        <v>35352.959999999999</v>
      </c>
      <c r="O106" s="10">
        <f>IF(ISNA(VLOOKUP($A106,'Part 2'!$AK$8:$AL$155,2,FALSE)),0,VLOOKUP($A106,'Part 2'!$AK$8:$AL$155,2,FALSE))</f>
        <v>0</v>
      </c>
      <c r="P106" s="11">
        <f>IF(ISNA(VLOOKUP($A106,'Part 2'!$AN$8:$AO$155,2,FALSE)),0,VLOOKUP($A106,'Part 2'!$AN$8:$AO$155,2,FALSE))</f>
        <v>0</v>
      </c>
      <c r="Q106" s="11">
        <f>IF(ISNA(VLOOKUP($A106,'Part 2'!$AQ$8:$AR$155,2,FALSE)),0,VLOOKUP($A106,'Part 2'!$AQ$8:$AR$155,2,FALSE))</f>
        <v>0</v>
      </c>
      <c r="R106" s="10">
        <f>IF(ISNA(VLOOKUP($A106,'Part 2'!$AT$8:$AU$155,2,FALSE)),0,VLOOKUP($A106,'Part 2'!$AT$8:$AU$155,2,FALSE))</f>
        <v>0</v>
      </c>
      <c r="S106" s="10">
        <f>IF(ISNA(VLOOKUP($A106,'Part 2'!$AW$8:$AX$155,2,FALSE)),0,VLOOKUP($A106,'Part 2'!$AW$8:$AX$155,2,FALSE))</f>
        <v>11218.66</v>
      </c>
      <c r="T106" s="11">
        <v>0</v>
      </c>
    </row>
    <row r="107" spans="1:20" x14ac:dyDescent="0.25">
      <c r="A107" s="8">
        <v>5200</v>
      </c>
      <c r="B107" s="9" t="s">
        <v>96</v>
      </c>
      <c r="C107" s="10">
        <f>IF(ISNA(VLOOKUP($A107,'Part 2'!$A$8:$B$156,2,FALSE)),0,VLOOKUP($A107,'Part 2'!$A$8:$B$156,2,FALSE))</f>
        <v>1308048.0900000001</v>
      </c>
      <c r="D107" s="11">
        <f>IF(ISNA(VLOOKUP($A107,'Part 2'!$D$8:$E$120,2,FALSE)),0,VLOOKUP($A107,'Part 2'!$D$8:$E$120,2,FALSE))</f>
        <v>0</v>
      </c>
      <c r="E107" s="10">
        <f>IF(ISNA(VLOOKUP($A107,'Part 2'!$G$8:$H$153,2,FALSE)),0,VLOOKUP($A107,'Part 2'!$G$8:$H$153,2,FALSE))</f>
        <v>1189662.5</v>
      </c>
      <c r="F107" s="11">
        <f>IF(ISNA(VLOOKUP($A107,'Part 2'!$J$8:$K$137,2,FALSE)),0,VLOOKUP($A107,'Part 2'!$J$8:$K$137,2,FALSE))</f>
        <v>2586.98</v>
      </c>
      <c r="G107" s="10">
        <f>IF(ISNA(VLOOKUP($A107,'Part 2'!$M$8:$N$155,2,FALSE)),0,VLOOKUP($A107,'Part 2'!$M$8:$N$155,2,FALSE))</f>
        <v>0</v>
      </c>
      <c r="H107" s="11">
        <f>IF(ISNA(VLOOKUP($A107,'Part 2'!$P$8:$Q$155,2,FALSE)),0,VLOOKUP($A107,'Part 2'!$P$8:$Q$155,2,FALSE))</f>
        <v>0</v>
      </c>
      <c r="I107" s="10">
        <f>IF(ISNA(VLOOKUP($A107,'Part 2'!$S$8:$T$155,2,FALSE)),0,VLOOKUP($A107,'Part 2'!$S$8:$T$155,2,FALSE))</f>
        <v>443150.08000000002</v>
      </c>
      <c r="J107" s="11">
        <f>IF(ISNA(VLOOKUP($A107,'Part 2'!$V$8:$W$155,2,FALSE)),0,VLOOKUP($A107,'Part 2'!$V$8:$W$155,2,FALSE))</f>
        <v>13469.4</v>
      </c>
      <c r="K107" s="10">
        <f>IF(ISNA(VLOOKUP($A107,'Part 2'!$Y$8:$Z$155,2,FALSE)),0,VLOOKUP($A107,'Part 2'!$Y$8:$Z$155,2,FALSE))</f>
        <v>29521.919999999998</v>
      </c>
      <c r="L107" s="11">
        <f>IF(ISNA(VLOOKUP($A107,'Part 2'!$AB$8:$AC$155,2,FALSE)),0,VLOOKUP($A107,'Part 2'!$AB$8:$AC$155,2,FALSE))</f>
        <v>17223.599999999999</v>
      </c>
      <c r="M107" s="10">
        <f>IF(ISNA(VLOOKUP($A107,'Part 2'!$AE$8:$AF$155,2,FALSE)),0,VLOOKUP($A107,'Part 2'!$AE$8:$AF$155,2,FALSE))</f>
        <v>0</v>
      </c>
      <c r="N107" s="10">
        <f>IF(ISNA(VLOOKUP($A107,'Part 2'!$AH$8:$AI$155,2,FALSE)),0,VLOOKUP($A107,'Part 2'!$AH$8:$AI$155,2,FALSE))</f>
        <v>0</v>
      </c>
      <c r="O107" s="10">
        <f>IF(ISNA(VLOOKUP($A107,'Part 2'!$AK$8:$AL$155,2,FALSE)),0,VLOOKUP($A107,'Part 2'!$AK$8:$AL$155,2,FALSE))</f>
        <v>0</v>
      </c>
      <c r="P107" s="11">
        <f>IF(ISNA(VLOOKUP($A107,'Part 2'!$AN$8:$AO$155,2,FALSE)),0,VLOOKUP($A107,'Part 2'!$AN$8:$AO$155,2,FALSE))</f>
        <v>0</v>
      </c>
      <c r="Q107" s="11">
        <f>IF(ISNA(VLOOKUP($A107,'Part 2'!$AQ$8:$AR$155,2,FALSE)),0,VLOOKUP($A107,'Part 2'!$AQ$8:$AR$155,2,FALSE))</f>
        <v>2395</v>
      </c>
      <c r="R107" s="10">
        <f>IF(ISNA(VLOOKUP($A107,'Part 2'!$AT$8:$AU$155,2,FALSE)),0,VLOOKUP($A107,'Part 2'!$AT$8:$AU$155,2,FALSE))</f>
        <v>2395</v>
      </c>
      <c r="S107" s="10">
        <f>IF(ISNA(VLOOKUP($A107,'Part 2'!$AW$8:$AX$155,2,FALSE)),0,VLOOKUP($A107,'Part 2'!$AW$8:$AX$155,2,FALSE))</f>
        <v>0</v>
      </c>
      <c r="T107" s="11">
        <v>0</v>
      </c>
    </row>
    <row r="108" spans="1:20" x14ac:dyDescent="0.25">
      <c r="A108" s="8">
        <v>5321</v>
      </c>
      <c r="B108" s="9" t="s">
        <v>97</v>
      </c>
      <c r="C108" s="10">
        <f>IF(ISNA(VLOOKUP($A108,'Part 2'!$A$8:$B$156,2,FALSE)),0,VLOOKUP($A108,'Part 2'!$A$8:$B$156,2,FALSE))</f>
        <v>4315493.4400000004</v>
      </c>
      <c r="D108" s="11">
        <f>IF(ISNA(VLOOKUP($A108,'Part 2'!$D$8:$E$120,2,FALSE)),0,VLOOKUP($A108,'Part 2'!$D$8:$E$120,2,FALSE))</f>
        <v>0</v>
      </c>
      <c r="E108" s="10">
        <f>IF(ISNA(VLOOKUP($A108,'Part 2'!$G$8:$H$153,2,FALSE)),0,VLOOKUP($A108,'Part 2'!$G$8:$H$153,2,FALSE))</f>
        <v>2207056.41</v>
      </c>
      <c r="F108" s="11">
        <f>IF(ISNA(VLOOKUP($A108,'Part 2'!$J$8:$K$137,2,FALSE)),0,VLOOKUP($A108,'Part 2'!$J$8:$K$137,2,FALSE))</f>
        <v>108163.13</v>
      </c>
      <c r="G108" s="10">
        <f>IF(ISNA(VLOOKUP($A108,'Part 2'!$M$8:$N$155,2,FALSE)),0,VLOOKUP($A108,'Part 2'!$M$8:$N$155,2,FALSE))</f>
        <v>0</v>
      </c>
      <c r="H108" s="11">
        <f>IF(ISNA(VLOOKUP($A108,'Part 2'!$P$8:$Q$155,2,FALSE)),0,VLOOKUP($A108,'Part 2'!$P$8:$Q$155,2,FALSE))</f>
        <v>0</v>
      </c>
      <c r="I108" s="10">
        <f>IF(ISNA(VLOOKUP($A108,'Part 2'!$S$8:$T$155,2,FALSE)),0,VLOOKUP($A108,'Part 2'!$S$8:$T$155,2,FALSE))</f>
        <v>1247100.3600000001</v>
      </c>
      <c r="J108" s="11">
        <f>IF(ISNA(VLOOKUP($A108,'Part 2'!$V$8:$W$155,2,FALSE)),0,VLOOKUP($A108,'Part 2'!$V$8:$W$155,2,FALSE))</f>
        <v>21559.58</v>
      </c>
      <c r="K108" s="10">
        <f>IF(ISNA(VLOOKUP($A108,'Part 2'!$Y$8:$Z$155,2,FALSE)),0,VLOOKUP($A108,'Part 2'!$Y$8:$Z$155,2,FALSE))</f>
        <v>55666.89</v>
      </c>
      <c r="L108" s="11">
        <f>IF(ISNA(VLOOKUP($A108,'Part 2'!$AB$8:$AC$155,2,FALSE)),0,VLOOKUP($A108,'Part 2'!$AB$8:$AC$155,2,FALSE))</f>
        <v>6959</v>
      </c>
      <c r="M108" s="10">
        <f>IF(ISNA(VLOOKUP($A108,'Part 2'!$AE$8:$AF$155,2,FALSE)),0,VLOOKUP($A108,'Part 2'!$AE$8:$AF$155,2,FALSE))</f>
        <v>71241.98</v>
      </c>
      <c r="N108" s="10">
        <f>IF(ISNA(VLOOKUP($A108,'Part 2'!$AH$8:$AI$155,2,FALSE)),0,VLOOKUP($A108,'Part 2'!$AH$8:$AI$155,2,FALSE))</f>
        <v>799</v>
      </c>
      <c r="O108" s="10">
        <f>IF(ISNA(VLOOKUP($A108,'Part 2'!$AK$8:$AL$155,2,FALSE)),0,VLOOKUP($A108,'Part 2'!$AK$8:$AL$155,2,FALSE))</f>
        <v>0</v>
      </c>
      <c r="P108" s="11">
        <f>IF(ISNA(VLOOKUP($A108,'Part 2'!$AN$8:$AO$155,2,FALSE)),0,VLOOKUP($A108,'Part 2'!$AN$8:$AO$155,2,FALSE))</f>
        <v>0</v>
      </c>
      <c r="Q108" s="11">
        <f>IF(ISNA(VLOOKUP($A108,'Part 2'!$AQ$8:$AR$155,2,FALSE)),0,VLOOKUP($A108,'Part 2'!$AQ$8:$AR$155,2,FALSE))</f>
        <v>0</v>
      </c>
      <c r="R108" s="10">
        <f>IF(ISNA(VLOOKUP($A108,'Part 2'!$AT$8:$AU$155,2,FALSE)),0,VLOOKUP($A108,'Part 2'!$AT$8:$AU$155,2,FALSE))</f>
        <v>0</v>
      </c>
      <c r="S108" s="10">
        <f>IF(ISNA(VLOOKUP($A108,'Part 2'!$AW$8:$AX$155,2,FALSE)),0,VLOOKUP($A108,'Part 2'!$AW$8:$AX$155,2,FALSE))</f>
        <v>0</v>
      </c>
      <c r="T108" s="11"/>
    </row>
    <row r="109" spans="1:20" x14ac:dyDescent="0.25">
      <c r="A109" s="8">
        <v>5411</v>
      </c>
      <c r="B109" s="9" t="s">
        <v>98</v>
      </c>
      <c r="C109" s="10">
        <f>IF(ISNA(VLOOKUP($A109,'Part 2'!$A$8:$B$156,2,FALSE)),0,VLOOKUP($A109,'Part 2'!$A$8:$B$156,2,FALSE))</f>
        <v>1152163.95</v>
      </c>
      <c r="D109" s="11">
        <f>IF(ISNA(VLOOKUP($A109,'Part 2'!$D$8:$E$120,2,FALSE)),0,VLOOKUP($A109,'Part 2'!$D$8:$E$120,2,FALSE))</f>
        <v>0</v>
      </c>
      <c r="E109" s="10">
        <f>IF(ISNA(VLOOKUP($A109,'Part 2'!$G$8:$H$153,2,FALSE)),0,VLOOKUP($A109,'Part 2'!$G$8:$H$153,2,FALSE))</f>
        <v>1072102.22</v>
      </c>
      <c r="F109" s="11">
        <f>IF(ISNA(VLOOKUP($A109,'Part 2'!$J$8:$K$137,2,FALSE)),0,VLOOKUP($A109,'Part 2'!$J$8:$K$137,2,FALSE))</f>
        <v>16386.88</v>
      </c>
      <c r="G109" s="10">
        <f>IF(ISNA(VLOOKUP($A109,'Part 2'!$M$8:$N$155,2,FALSE)),0,VLOOKUP($A109,'Part 2'!$M$8:$N$155,2,FALSE))</f>
        <v>0</v>
      </c>
      <c r="H109" s="11">
        <f>IF(ISNA(VLOOKUP($A109,'Part 2'!$P$8:$Q$155,2,FALSE)),0,VLOOKUP($A109,'Part 2'!$P$8:$Q$155,2,FALSE))</f>
        <v>0</v>
      </c>
      <c r="I109" s="10">
        <f>IF(ISNA(VLOOKUP($A109,'Part 2'!$S$8:$T$155,2,FALSE)),0,VLOOKUP($A109,'Part 2'!$S$8:$T$155,2,FALSE))</f>
        <v>375764.72</v>
      </c>
      <c r="J109" s="11">
        <f>IF(ISNA(VLOOKUP($A109,'Part 2'!$V$8:$W$155,2,FALSE)),0,VLOOKUP($A109,'Part 2'!$V$8:$W$155,2,FALSE))</f>
        <v>0</v>
      </c>
      <c r="K109" s="10">
        <f>IF(ISNA(VLOOKUP($A109,'Part 2'!$Y$8:$Z$155,2,FALSE)),0,VLOOKUP($A109,'Part 2'!$Y$8:$Z$155,2,FALSE))</f>
        <v>19243</v>
      </c>
      <c r="L109" s="11">
        <f>IF(ISNA(VLOOKUP($A109,'Part 2'!$AB$8:$AC$155,2,FALSE)),0,VLOOKUP($A109,'Part 2'!$AB$8:$AC$155,2,FALSE))</f>
        <v>0</v>
      </c>
      <c r="M109" s="10">
        <f>IF(ISNA(VLOOKUP($A109,'Part 2'!$AE$8:$AF$155,2,FALSE)),0,VLOOKUP($A109,'Part 2'!$AE$8:$AF$155,2,FALSE))</f>
        <v>0</v>
      </c>
      <c r="N109" s="10">
        <f>IF(ISNA(VLOOKUP($A109,'Part 2'!$AH$8:$AI$155,2,FALSE)),0,VLOOKUP($A109,'Part 2'!$AH$8:$AI$155,2,FALSE))</f>
        <v>0</v>
      </c>
      <c r="O109" s="10">
        <f>IF(ISNA(VLOOKUP($A109,'Part 2'!$AK$8:$AL$155,2,FALSE)),0,VLOOKUP($A109,'Part 2'!$AK$8:$AL$155,2,FALSE))</f>
        <v>14235</v>
      </c>
      <c r="P109" s="11">
        <f>IF(ISNA(VLOOKUP($A109,'Part 2'!$AN$8:$AO$155,2,FALSE)),0,VLOOKUP($A109,'Part 2'!$AN$8:$AO$155,2,FALSE))</f>
        <v>0</v>
      </c>
      <c r="Q109" s="11">
        <f>IF(ISNA(VLOOKUP($A109,'Part 2'!$AQ$8:$AR$155,2,FALSE)),0,VLOOKUP($A109,'Part 2'!$AQ$8:$AR$155,2,FALSE))</f>
        <v>0</v>
      </c>
      <c r="R109" s="10">
        <f>IF(ISNA(VLOOKUP($A109,'Part 2'!$AT$8:$AU$155,2,FALSE)),0,VLOOKUP($A109,'Part 2'!$AT$8:$AU$155,2,FALSE))</f>
        <v>0</v>
      </c>
      <c r="S109" s="10">
        <f>IF(ISNA(VLOOKUP($A109,'Part 2'!$AW$8:$AX$155,2,FALSE)),0,VLOOKUP($A109,'Part 2'!$AW$8:$AX$155,2,FALSE))</f>
        <v>0</v>
      </c>
      <c r="T109" s="11">
        <v>0</v>
      </c>
    </row>
    <row r="110" spans="1:20" x14ac:dyDescent="0.25">
      <c r="A110" s="8">
        <v>5412</v>
      </c>
      <c r="B110" s="9" t="s">
        <v>99</v>
      </c>
      <c r="C110" s="10">
        <f>IF(ISNA(VLOOKUP($A110,'Part 2'!$A$8:$B$156,2,FALSE)),0,VLOOKUP($A110,'Part 2'!$A$8:$B$156,2,FALSE))</f>
        <v>3149599.39</v>
      </c>
      <c r="D110" s="11">
        <f>IF(ISNA(VLOOKUP($A110,'Part 2'!$D$8:$E$120,2,FALSE)),0,VLOOKUP($A110,'Part 2'!$D$8:$E$120,2,FALSE))</f>
        <v>0</v>
      </c>
      <c r="E110" s="10">
        <f>IF(ISNA(VLOOKUP($A110,'Part 2'!$G$8:$H$153,2,FALSE)),0,VLOOKUP($A110,'Part 2'!$G$8:$H$153,2,FALSE))</f>
        <v>1564858.42</v>
      </c>
      <c r="F110" s="11">
        <f>IF(ISNA(VLOOKUP($A110,'Part 2'!$J$8:$K$137,2,FALSE)),0,VLOOKUP($A110,'Part 2'!$J$8:$K$137,2,FALSE))</f>
        <v>43769.24</v>
      </c>
      <c r="G110" s="10">
        <f>IF(ISNA(VLOOKUP($A110,'Part 2'!$M$8:$N$155,2,FALSE)),0,VLOOKUP($A110,'Part 2'!$M$8:$N$155,2,FALSE))</f>
        <v>0</v>
      </c>
      <c r="H110" s="11">
        <f>IF(ISNA(VLOOKUP($A110,'Part 2'!$P$8:$Q$155,2,FALSE)),0,VLOOKUP($A110,'Part 2'!$P$8:$Q$155,2,FALSE))</f>
        <v>0</v>
      </c>
      <c r="I110" s="10">
        <f>IF(ISNA(VLOOKUP($A110,'Part 2'!$S$8:$T$155,2,FALSE)),0,VLOOKUP($A110,'Part 2'!$S$8:$T$155,2,FALSE))</f>
        <v>1060024.92</v>
      </c>
      <c r="J110" s="11">
        <f>IF(ISNA(VLOOKUP($A110,'Part 2'!$V$8:$W$155,2,FALSE)),0,VLOOKUP($A110,'Part 2'!$V$8:$W$155,2,FALSE))</f>
        <v>0.2</v>
      </c>
      <c r="K110" s="10">
        <f>IF(ISNA(VLOOKUP($A110,'Part 2'!$Y$8:$Z$155,2,FALSE)),0,VLOOKUP($A110,'Part 2'!$Y$8:$Z$155,2,FALSE))</f>
        <v>58766.18</v>
      </c>
      <c r="L110" s="11">
        <f>IF(ISNA(VLOOKUP($A110,'Part 2'!$AB$8:$AC$155,2,FALSE)),0,VLOOKUP($A110,'Part 2'!$AB$8:$AC$155,2,FALSE))</f>
        <v>0</v>
      </c>
      <c r="M110" s="10">
        <f>IF(ISNA(VLOOKUP($A110,'Part 2'!$AE$8:$AF$155,2,FALSE)),0,VLOOKUP($A110,'Part 2'!$AE$8:$AF$155,2,FALSE))</f>
        <v>541989.18000000005</v>
      </c>
      <c r="N110" s="10">
        <f>IF(ISNA(VLOOKUP($A110,'Part 2'!$AH$8:$AI$155,2,FALSE)),0,VLOOKUP($A110,'Part 2'!$AH$8:$AI$155,2,FALSE))</f>
        <v>247540.77</v>
      </c>
      <c r="O110" s="10">
        <f>IF(ISNA(VLOOKUP($A110,'Part 2'!$AK$8:$AL$155,2,FALSE)),0,VLOOKUP($A110,'Part 2'!$AK$8:$AL$155,2,FALSE))</f>
        <v>0</v>
      </c>
      <c r="P110" s="11">
        <f>IF(ISNA(VLOOKUP($A110,'Part 2'!$AN$8:$AO$155,2,FALSE)),0,VLOOKUP($A110,'Part 2'!$AN$8:$AO$155,2,FALSE))</f>
        <v>0</v>
      </c>
      <c r="Q110" s="11">
        <f>IF(ISNA(VLOOKUP($A110,'Part 2'!$AQ$8:$AR$155,2,FALSE)),0,VLOOKUP($A110,'Part 2'!$AQ$8:$AR$155,2,FALSE))</f>
        <v>0</v>
      </c>
      <c r="R110" s="10">
        <f>IF(ISNA(VLOOKUP($A110,'Part 2'!$AT$8:$AU$155,2,FALSE)),0,VLOOKUP($A110,'Part 2'!$AT$8:$AU$155,2,FALSE))</f>
        <v>0</v>
      </c>
      <c r="S110" s="10">
        <f>IF(ISNA(VLOOKUP($A110,'Part 2'!$AW$8:$AX$155,2,FALSE)),0,VLOOKUP($A110,'Part 2'!$AW$8:$AX$155,2,FALSE))</f>
        <v>14983.32</v>
      </c>
      <c r="T110" s="11">
        <v>0</v>
      </c>
    </row>
    <row r="111" spans="1:20" x14ac:dyDescent="0.25">
      <c r="A111" s="8">
        <v>5500</v>
      </c>
      <c r="B111" s="9" t="s">
        <v>100</v>
      </c>
      <c r="C111" s="10">
        <f>IF(ISNA(VLOOKUP($A111,'Part 2'!$A$8:$B$156,2,FALSE)),0,VLOOKUP($A111,'Part 2'!$A$8:$B$156,2,FALSE))</f>
        <v>3059905.35</v>
      </c>
      <c r="D111" s="11">
        <f>IF(ISNA(VLOOKUP($A111,'Part 2'!$D$8:$E$120,2,FALSE)),0,VLOOKUP($A111,'Part 2'!$D$8:$E$120,2,FALSE))</f>
        <v>3882</v>
      </c>
      <c r="E111" s="10">
        <f>IF(ISNA(VLOOKUP($A111,'Part 2'!$G$8:$H$153,2,FALSE)),0,VLOOKUP($A111,'Part 2'!$G$8:$H$153,2,FALSE))</f>
        <v>810538.72</v>
      </c>
      <c r="F111" s="11">
        <f>IF(ISNA(VLOOKUP($A111,'Part 2'!$J$8:$K$137,2,FALSE)),0,VLOOKUP($A111,'Part 2'!$J$8:$K$137,2,FALSE))</f>
        <v>0</v>
      </c>
      <c r="G111" s="10">
        <f>IF(ISNA(VLOOKUP($A111,'Part 2'!$M$8:$N$155,2,FALSE)),0,VLOOKUP($A111,'Part 2'!$M$8:$N$155,2,FALSE))</f>
        <v>0</v>
      </c>
      <c r="H111" s="11">
        <f>IF(ISNA(VLOOKUP($A111,'Part 2'!$P$8:$Q$155,2,FALSE)),0,VLOOKUP($A111,'Part 2'!$P$8:$Q$155,2,FALSE))</f>
        <v>0</v>
      </c>
      <c r="I111" s="10">
        <f>IF(ISNA(VLOOKUP($A111,'Part 2'!$S$8:$T$155,2,FALSE)),0,VLOOKUP($A111,'Part 2'!$S$8:$T$155,2,FALSE))</f>
        <v>602076.63</v>
      </c>
      <c r="J111" s="11">
        <f>IF(ISNA(VLOOKUP($A111,'Part 2'!$V$8:$W$155,2,FALSE)),0,VLOOKUP($A111,'Part 2'!$V$8:$W$155,2,FALSE))</f>
        <v>21352</v>
      </c>
      <c r="K111" s="10">
        <f>IF(ISNA(VLOOKUP($A111,'Part 2'!$Y$8:$Z$155,2,FALSE)),0,VLOOKUP($A111,'Part 2'!$Y$8:$Z$155,2,FALSE))</f>
        <v>38383.67</v>
      </c>
      <c r="L111" s="11">
        <f>IF(ISNA(VLOOKUP($A111,'Part 2'!$AB$8:$AC$155,2,FALSE)),0,VLOOKUP($A111,'Part 2'!$AB$8:$AC$155,2,FALSE))</f>
        <v>0</v>
      </c>
      <c r="M111" s="10">
        <f>IF(ISNA(VLOOKUP($A111,'Part 2'!$AE$8:$AF$155,2,FALSE)),0,VLOOKUP($A111,'Part 2'!$AE$8:$AF$155,2,FALSE))</f>
        <v>0</v>
      </c>
      <c r="N111" s="10">
        <f>IF(ISNA(VLOOKUP($A111,'Part 2'!$AH$8:$AI$155,2,FALSE)),0,VLOOKUP($A111,'Part 2'!$AH$8:$AI$155,2,FALSE))</f>
        <v>0</v>
      </c>
      <c r="O111" s="10">
        <f>IF(ISNA(VLOOKUP($A111,'Part 2'!$AK$8:$AL$155,2,FALSE)),0,VLOOKUP($A111,'Part 2'!$AK$8:$AL$155,2,FALSE))</f>
        <v>0</v>
      </c>
      <c r="P111" s="11">
        <f>IF(ISNA(VLOOKUP($A111,'Part 2'!$AN$8:$AO$155,2,FALSE)),0,VLOOKUP($A111,'Part 2'!$AN$8:$AO$155,2,FALSE))</f>
        <v>0</v>
      </c>
      <c r="Q111" s="11">
        <f>IF(ISNA(VLOOKUP($A111,'Part 2'!$AQ$8:$AR$155,2,FALSE)),0,VLOOKUP($A111,'Part 2'!$AQ$8:$AR$155,2,FALSE))</f>
        <v>0</v>
      </c>
      <c r="R111" s="10">
        <f>IF(ISNA(VLOOKUP($A111,'Part 2'!$AT$8:$AU$155,2,FALSE)),0,VLOOKUP($A111,'Part 2'!$AT$8:$AU$155,2,FALSE))</f>
        <v>0</v>
      </c>
      <c r="S111" s="10">
        <f>IF(ISNA(VLOOKUP($A111,'Part 2'!$AW$8:$AX$155,2,FALSE)),0,VLOOKUP($A111,'Part 2'!$AW$8:$AX$155,2,FALSE))</f>
        <v>15011.38</v>
      </c>
      <c r="T111" s="11">
        <v>0</v>
      </c>
    </row>
    <row r="112" spans="1:20" x14ac:dyDescent="0.25">
      <c r="A112" s="8">
        <v>5520</v>
      </c>
      <c r="B112" s="9" t="s">
        <v>101</v>
      </c>
      <c r="C112" s="10">
        <f>IF(ISNA(VLOOKUP($A112,'Part 2'!$A$8:$B$156,2,FALSE)),0,VLOOKUP($A112,'Part 2'!$A$8:$B$156,2,FALSE))</f>
        <v>3282885.05</v>
      </c>
      <c r="D112" s="11">
        <f>IF(ISNA(VLOOKUP($A112,'Part 2'!$D$8:$E$120,2,FALSE)),0,VLOOKUP($A112,'Part 2'!$D$8:$E$120,2,FALSE))</f>
        <v>0</v>
      </c>
      <c r="E112" s="10">
        <f>IF(ISNA(VLOOKUP($A112,'Part 2'!$G$8:$H$153,2,FALSE)),0,VLOOKUP($A112,'Part 2'!$G$8:$H$153,2,FALSE))</f>
        <v>1644593.86</v>
      </c>
      <c r="F112" s="11">
        <f>IF(ISNA(VLOOKUP($A112,'Part 2'!$J$8:$K$137,2,FALSE)),0,VLOOKUP($A112,'Part 2'!$J$8:$K$137,2,FALSE))</f>
        <v>11424</v>
      </c>
      <c r="G112" s="10">
        <f>IF(ISNA(VLOOKUP($A112,'Part 2'!$M$8:$N$155,2,FALSE)),0,VLOOKUP($A112,'Part 2'!$M$8:$N$155,2,FALSE))</f>
        <v>17388.16</v>
      </c>
      <c r="H112" s="11">
        <f>IF(ISNA(VLOOKUP($A112,'Part 2'!$P$8:$Q$155,2,FALSE)),0,VLOOKUP($A112,'Part 2'!$P$8:$Q$155,2,FALSE))</f>
        <v>0</v>
      </c>
      <c r="I112" s="10">
        <f>IF(ISNA(VLOOKUP($A112,'Part 2'!$S$8:$T$155,2,FALSE)),0,VLOOKUP($A112,'Part 2'!$S$8:$T$155,2,FALSE))</f>
        <v>681036.11</v>
      </c>
      <c r="J112" s="11">
        <f>IF(ISNA(VLOOKUP($A112,'Part 2'!$V$8:$W$155,2,FALSE)),0,VLOOKUP($A112,'Part 2'!$V$8:$W$155,2,FALSE))</f>
        <v>6269</v>
      </c>
      <c r="K112" s="10">
        <f>IF(ISNA(VLOOKUP($A112,'Part 2'!$Y$8:$Z$155,2,FALSE)),0,VLOOKUP($A112,'Part 2'!$Y$8:$Z$155,2,FALSE))</f>
        <v>39554.17</v>
      </c>
      <c r="L112" s="11">
        <f>IF(ISNA(VLOOKUP($A112,'Part 2'!$AB$8:$AC$155,2,FALSE)),0,VLOOKUP($A112,'Part 2'!$AB$8:$AC$155,2,FALSE))</f>
        <v>0</v>
      </c>
      <c r="M112" s="10">
        <f>IF(ISNA(VLOOKUP($A112,'Part 2'!$AE$8:$AF$155,2,FALSE)),0,VLOOKUP($A112,'Part 2'!$AE$8:$AF$155,2,FALSE))</f>
        <v>0</v>
      </c>
      <c r="N112" s="10">
        <f>IF(ISNA(VLOOKUP($A112,'Part 2'!$AH$8:$AI$155,2,FALSE)),0,VLOOKUP($A112,'Part 2'!$AH$8:$AI$155,2,FALSE))</f>
        <v>0</v>
      </c>
      <c r="O112" s="10">
        <f>IF(ISNA(VLOOKUP($A112,'Part 2'!$AK$8:$AL$155,2,FALSE)),0,VLOOKUP($A112,'Part 2'!$AK$8:$AL$155,2,FALSE))</f>
        <v>2650</v>
      </c>
      <c r="P112" s="11">
        <f>IF(ISNA(VLOOKUP($A112,'Part 2'!$AN$8:$AO$155,2,FALSE)),0,VLOOKUP($A112,'Part 2'!$AN$8:$AO$155,2,FALSE))</f>
        <v>0</v>
      </c>
      <c r="Q112" s="11">
        <f>IF(ISNA(VLOOKUP($A112,'Part 2'!$AQ$8:$AR$155,2,FALSE)),0,VLOOKUP($A112,'Part 2'!$AQ$8:$AR$155,2,FALSE))</f>
        <v>4087.94</v>
      </c>
      <c r="R112" s="10">
        <f>IF(ISNA(VLOOKUP($A112,'Part 2'!$AT$8:$AU$155,2,FALSE)),0,VLOOKUP($A112,'Part 2'!$AT$8:$AU$155,2,FALSE))</f>
        <v>0</v>
      </c>
      <c r="S112" s="10">
        <f>IF(ISNA(VLOOKUP($A112,'Part 2'!$AW$8:$AX$155,2,FALSE)),0,VLOOKUP($A112,'Part 2'!$AW$8:$AX$155,2,FALSE))</f>
        <v>1027.82</v>
      </c>
      <c r="T112" s="11">
        <v>0</v>
      </c>
    </row>
    <row r="113" spans="1:20" x14ac:dyDescent="0.25">
      <c r="A113" s="8">
        <v>5530</v>
      </c>
      <c r="B113" s="9" t="s">
        <v>102</v>
      </c>
      <c r="C113" s="10">
        <f>IF(ISNA(VLOOKUP($A113,'Part 2'!$A$8:$B$156,2,FALSE)),0,VLOOKUP($A113,'Part 2'!$A$8:$B$156,2,FALSE))</f>
        <v>1411721.07</v>
      </c>
      <c r="D113" s="11">
        <f>IF(ISNA(VLOOKUP($A113,'Part 2'!$D$8:$E$120,2,FALSE)),0,VLOOKUP($A113,'Part 2'!$D$8:$E$120,2,FALSE))</f>
        <v>0</v>
      </c>
      <c r="E113" s="10">
        <f>IF(ISNA(VLOOKUP($A113,'Part 2'!$G$8:$H$153,2,FALSE)),0,VLOOKUP($A113,'Part 2'!$G$8:$H$153,2,FALSE))</f>
        <v>658520.68000000005</v>
      </c>
      <c r="F113" s="11">
        <f>IF(ISNA(VLOOKUP($A113,'Part 2'!$J$8:$K$137,2,FALSE)),0,VLOOKUP($A113,'Part 2'!$J$8:$K$137,2,FALSE))</f>
        <v>16990.810000000001</v>
      </c>
      <c r="G113" s="10">
        <f>IF(ISNA(VLOOKUP($A113,'Part 2'!$M$8:$N$155,2,FALSE)),0,VLOOKUP($A113,'Part 2'!$M$8:$N$155,2,FALSE))</f>
        <v>0</v>
      </c>
      <c r="H113" s="11">
        <f>IF(ISNA(VLOOKUP($A113,'Part 2'!$P$8:$Q$155,2,FALSE)),0,VLOOKUP($A113,'Part 2'!$P$8:$Q$155,2,FALSE))</f>
        <v>0</v>
      </c>
      <c r="I113" s="10">
        <f>IF(ISNA(VLOOKUP($A113,'Part 2'!$S$8:$T$155,2,FALSE)),0,VLOOKUP($A113,'Part 2'!$S$8:$T$155,2,FALSE))</f>
        <v>426674.53</v>
      </c>
      <c r="J113" s="11">
        <f>IF(ISNA(VLOOKUP($A113,'Part 2'!$V$8:$W$155,2,FALSE)),0,VLOOKUP($A113,'Part 2'!$V$8:$W$155,2,FALSE))</f>
        <v>489.98</v>
      </c>
      <c r="K113" s="10">
        <f>IF(ISNA(VLOOKUP($A113,'Part 2'!$Y$8:$Z$155,2,FALSE)),0,VLOOKUP($A113,'Part 2'!$Y$8:$Z$155,2,FALSE))</f>
        <v>16725.05</v>
      </c>
      <c r="L113" s="11">
        <f>IF(ISNA(VLOOKUP($A113,'Part 2'!$AB$8:$AC$155,2,FALSE)),0,VLOOKUP($A113,'Part 2'!$AB$8:$AC$155,2,FALSE))</f>
        <v>0</v>
      </c>
      <c r="M113" s="10">
        <f>IF(ISNA(VLOOKUP($A113,'Part 2'!$AE$8:$AF$155,2,FALSE)),0,VLOOKUP($A113,'Part 2'!$AE$8:$AF$155,2,FALSE))</f>
        <v>2535.19</v>
      </c>
      <c r="N113" s="10">
        <f>IF(ISNA(VLOOKUP($A113,'Part 2'!$AH$8:$AI$155,2,FALSE)),0,VLOOKUP($A113,'Part 2'!$AH$8:$AI$155,2,FALSE))</f>
        <v>0</v>
      </c>
      <c r="O113" s="10">
        <f>IF(ISNA(VLOOKUP($A113,'Part 2'!$AK$8:$AL$155,2,FALSE)),0,VLOOKUP($A113,'Part 2'!$AK$8:$AL$155,2,FALSE))</f>
        <v>0</v>
      </c>
      <c r="P113" s="11">
        <f>IF(ISNA(VLOOKUP($A113,'Part 2'!$AN$8:$AO$155,2,FALSE)),0,VLOOKUP($A113,'Part 2'!$AN$8:$AO$155,2,FALSE))</f>
        <v>0</v>
      </c>
      <c r="Q113" s="11">
        <f>IF(ISNA(VLOOKUP($A113,'Part 2'!$AQ$8:$AR$155,2,FALSE)),0,VLOOKUP($A113,'Part 2'!$AQ$8:$AR$155,2,FALSE))</f>
        <v>16204.27</v>
      </c>
      <c r="R113" s="10">
        <f>IF(ISNA(VLOOKUP($A113,'Part 2'!$AT$8:$AU$155,2,FALSE)),0,VLOOKUP($A113,'Part 2'!$AT$8:$AU$155,2,FALSE))</f>
        <v>0</v>
      </c>
      <c r="S113" s="10">
        <f>IF(ISNA(VLOOKUP($A113,'Part 2'!$AW$8:$AX$155,2,FALSE)),0,VLOOKUP($A113,'Part 2'!$AW$8:$AX$155,2,FALSE))</f>
        <v>15329.85</v>
      </c>
      <c r="T113" s="11">
        <v>0</v>
      </c>
    </row>
    <row r="114" spans="1:20" x14ac:dyDescent="0.25">
      <c r="A114" s="8">
        <v>5600</v>
      </c>
      <c r="B114" s="9" t="s">
        <v>103</v>
      </c>
      <c r="C114" s="10">
        <f>IF(ISNA(VLOOKUP($A114,'Part 2'!$A$8:$B$156,2,FALSE)),0,VLOOKUP($A114,'Part 2'!$A$8:$B$156,2,FALSE))</f>
        <v>912264.52</v>
      </c>
      <c r="D114" s="11">
        <f>IF(ISNA(VLOOKUP($A114,'Part 2'!$D$8:$E$120,2,FALSE)),0,VLOOKUP($A114,'Part 2'!$D$8:$E$120,2,FALSE))</f>
        <v>0</v>
      </c>
      <c r="E114" s="10">
        <f>IF(ISNA(VLOOKUP($A114,'Part 2'!$G$8:$H$153,2,FALSE)),0,VLOOKUP($A114,'Part 2'!$G$8:$H$153,2,FALSE))</f>
        <v>574690.46</v>
      </c>
      <c r="F114" s="11">
        <f>IF(ISNA(VLOOKUP($A114,'Part 2'!$J$8:$K$137,2,FALSE)),0,VLOOKUP($A114,'Part 2'!$J$8:$K$137,2,FALSE))</f>
        <v>11167</v>
      </c>
      <c r="G114" s="10">
        <f>IF(ISNA(VLOOKUP($A114,'Part 2'!$M$8:$N$155,2,FALSE)),0,VLOOKUP($A114,'Part 2'!$M$8:$N$155,2,FALSE))</f>
        <v>0</v>
      </c>
      <c r="H114" s="11">
        <f>IF(ISNA(VLOOKUP($A114,'Part 2'!$P$8:$Q$155,2,FALSE)),0,VLOOKUP($A114,'Part 2'!$P$8:$Q$155,2,FALSE))</f>
        <v>0</v>
      </c>
      <c r="I114" s="10">
        <f>IF(ISNA(VLOOKUP($A114,'Part 2'!$S$8:$T$155,2,FALSE)),0,VLOOKUP($A114,'Part 2'!$S$8:$T$155,2,FALSE))</f>
        <v>295861.84000000003</v>
      </c>
      <c r="J114" s="11">
        <f>IF(ISNA(VLOOKUP($A114,'Part 2'!$V$8:$W$155,2,FALSE)),0,VLOOKUP($A114,'Part 2'!$V$8:$W$155,2,FALSE))</f>
        <v>4988</v>
      </c>
      <c r="K114" s="10">
        <f>IF(ISNA(VLOOKUP($A114,'Part 2'!$Y$8:$Z$155,2,FALSE)),0,VLOOKUP($A114,'Part 2'!$Y$8:$Z$155,2,FALSE))</f>
        <v>6472</v>
      </c>
      <c r="L114" s="11">
        <f>IF(ISNA(VLOOKUP($A114,'Part 2'!$AB$8:$AC$155,2,FALSE)),0,VLOOKUP($A114,'Part 2'!$AB$8:$AC$155,2,FALSE))</f>
        <v>0</v>
      </c>
      <c r="M114" s="10">
        <f>IF(ISNA(VLOOKUP($A114,'Part 2'!$AE$8:$AF$155,2,FALSE)),0,VLOOKUP($A114,'Part 2'!$AE$8:$AF$155,2,FALSE))</f>
        <v>0</v>
      </c>
      <c r="N114" s="10">
        <f>IF(ISNA(VLOOKUP($A114,'Part 2'!$AH$8:$AI$155,2,FALSE)),0,VLOOKUP($A114,'Part 2'!$AH$8:$AI$155,2,FALSE))</f>
        <v>0</v>
      </c>
      <c r="O114" s="10">
        <f>IF(ISNA(VLOOKUP($A114,'Part 2'!$AK$8:$AL$155,2,FALSE)),0,VLOOKUP($A114,'Part 2'!$AK$8:$AL$155,2,FALSE))</f>
        <v>0</v>
      </c>
      <c r="P114" s="11">
        <f>IF(ISNA(VLOOKUP($A114,'Part 2'!$AN$8:$AO$155,2,FALSE)),0,VLOOKUP($A114,'Part 2'!$AN$8:$AO$155,2,FALSE))</f>
        <v>0</v>
      </c>
      <c r="Q114" s="11">
        <f>IF(ISNA(VLOOKUP($A114,'Part 2'!$AQ$8:$AR$155,2,FALSE)),0,VLOOKUP($A114,'Part 2'!$AQ$8:$AR$155,2,FALSE))</f>
        <v>0</v>
      </c>
      <c r="R114" s="10">
        <f>IF(ISNA(VLOOKUP($A114,'Part 2'!$AT$8:$AU$155,2,FALSE)),0,VLOOKUP($A114,'Part 2'!$AT$8:$AU$155,2,FALSE))</f>
        <v>0</v>
      </c>
      <c r="S114" s="10">
        <f>IF(ISNA(VLOOKUP($A114,'Part 2'!$AW$8:$AX$155,2,FALSE)),0,VLOOKUP($A114,'Part 2'!$AW$8:$AX$155,2,FALSE))</f>
        <v>0</v>
      </c>
      <c r="T114" s="11">
        <v>0</v>
      </c>
    </row>
    <row r="115" spans="1:20" x14ac:dyDescent="0.25">
      <c r="A115" s="8">
        <v>5620</v>
      </c>
      <c r="B115" s="9" t="s">
        <v>104</v>
      </c>
      <c r="C115" s="10">
        <f>IF(ISNA(VLOOKUP($A115,'Part 2'!$A$8:$B$156,2,FALSE)),0,VLOOKUP($A115,'Part 2'!$A$8:$B$156,2,FALSE))</f>
        <v>346754.08</v>
      </c>
      <c r="D115" s="11">
        <f>IF(ISNA(VLOOKUP($A115,'Part 2'!$D$8:$E$120,2,FALSE)),0,VLOOKUP($A115,'Part 2'!$D$8:$E$120,2,FALSE))</f>
        <v>0</v>
      </c>
      <c r="E115" s="10">
        <f>IF(ISNA(VLOOKUP($A115,'Part 2'!$G$8:$H$153,2,FALSE)),0,VLOOKUP($A115,'Part 2'!$G$8:$H$153,2,FALSE))</f>
        <v>235925.51</v>
      </c>
      <c r="F115" s="11">
        <f>IF(ISNA(VLOOKUP($A115,'Part 2'!$J$8:$K$137,2,FALSE)),0,VLOOKUP($A115,'Part 2'!$J$8:$K$137,2,FALSE))</f>
        <v>26215.51</v>
      </c>
      <c r="G115" s="10">
        <f>IF(ISNA(VLOOKUP($A115,'Part 2'!$M$8:$N$155,2,FALSE)),0,VLOOKUP($A115,'Part 2'!$M$8:$N$155,2,FALSE))</f>
        <v>0</v>
      </c>
      <c r="H115" s="11">
        <f>IF(ISNA(VLOOKUP($A115,'Part 2'!$P$8:$Q$155,2,FALSE)),0,VLOOKUP($A115,'Part 2'!$P$8:$Q$155,2,FALSE))</f>
        <v>0</v>
      </c>
      <c r="I115" s="10">
        <f>IF(ISNA(VLOOKUP($A115,'Part 2'!$S$8:$T$155,2,FALSE)),0,VLOOKUP($A115,'Part 2'!$S$8:$T$155,2,FALSE))</f>
        <v>194697.93</v>
      </c>
      <c r="J115" s="11">
        <f>IF(ISNA(VLOOKUP($A115,'Part 2'!$V$8:$W$155,2,FALSE)),0,VLOOKUP($A115,'Part 2'!$V$8:$W$155,2,FALSE))</f>
        <v>0</v>
      </c>
      <c r="K115" s="10">
        <f>IF(ISNA(VLOOKUP($A115,'Part 2'!$Y$8:$Z$155,2,FALSE)),0,VLOOKUP($A115,'Part 2'!$Y$8:$Z$155,2,FALSE))</f>
        <v>5764.5</v>
      </c>
      <c r="L115" s="11">
        <f>IF(ISNA(VLOOKUP($A115,'Part 2'!$AB$8:$AC$155,2,FALSE)),0,VLOOKUP($A115,'Part 2'!$AB$8:$AC$155,2,FALSE))</f>
        <v>3750</v>
      </c>
      <c r="M115" s="10">
        <f>IF(ISNA(VLOOKUP($A115,'Part 2'!$AE$8:$AF$155,2,FALSE)),0,VLOOKUP($A115,'Part 2'!$AE$8:$AF$155,2,FALSE))</f>
        <v>0</v>
      </c>
      <c r="N115" s="10">
        <f>IF(ISNA(VLOOKUP($A115,'Part 2'!$AH$8:$AI$155,2,FALSE)),0,VLOOKUP($A115,'Part 2'!$AH$8:$AI$155,2,FALSE))</f>
        <v>0</v>
      </c>
      <c r="O115" s="10">
        <f>IF(ISNA(VLOOKUP($A115,'Part 2'!$AK$8:$AL$155,2,FALSE)),0,VLOOKUP($A115,'Part 2'!$AK$8:$AL$155,2,FALSE))</f>
        <v>0</v>
      </c>
      <c r="P115" s="11">
        <f>IF(ISNA(VLOOKUP($A115,'Part 2'!$AN$8:$AO$155,2,FALSE)),0,VLOOKUP($A115,'Part 2'!$AN$8:$AO$155,2,FALSE))</f>
        <v>0</v>
      </c>
      <c r="Q115" s="11">
        <f>IF(ISNA(VLOOKUP($A115,'Part 2'!$AQ$8:$AR$155,2,FALSE)),0,VLOOKUP($A115,'Part 2'!$AQ$8:$AR$155,2,FALSE))</f>
        <v>7040</v>
      </c>
      <c r="R115" s="10">
        <f>IF(ISNA(VLOOKUP($A115,'Part 2'!$AT$8:$AU$155,2,FALSE)),0,VLOOKUP($A115,'Part 2'!$AT$8:$AU$155,2,FALSE))</f>
        <v>0</v>
      </c>
      <c r="S115" s="10">
        <f>IF(ISNA(VLOOKUP($A115,'Part 2'!$AW$8:$AX$155,2,FALSE)),0,VLOOKUP($A115,'Part 2'!$AW$8:$AX$155,2,FALSE))</f>
        <v>0</v>
      </c>
      <c r="T115" s="11">
        <v>0</v>
      </c>
    </row>
    <row r="116" spans="1:20" x14ac:dyDescent="0.25">
      <c r="A116" s="8">
        <v>5711</v>
      </c>
      <c r="B116" s="9" t="s">
        <v>105</v>
      </c>
      <c r="C116" s="10">
        <f>IF(ISNA(VLOOKUP($A116,'Part 2'!$A$8:$B$156,2,FALSE)),0,VLOOKUP($A116,'Part 2'!$A$8:$B$156,2,FALSE))</f>
        <v>1670318.59</v>
      </c>
      <c r="D116" s="11">
        <f>IF(ISNA(VLOOKUP($A116,'Part 2'!$D$8:$E$120,2,FALSE)),0,VLOOKUP($A116,'Part 2'!$D$8:$E$120,2,FALSE))</f>
        <v>0</v>
      </c>
      <c r="E116" s="10">
        <f>IF(ISNA(VLOOKUP($A116,'Part 2'!$G$8:$H$153,2,FALSE)),0,VLOOKUP($A116,'Part 2'!$G$8:$H$153,2,FALSE))</f>
        <v>914856.76</v>
      </c>
      <c r="F116" s="11">
        <f>IF(ISNA(VLOOKUP($A116,'Part 2'!$J$8:$K$137,2,FALSE)),0,VLOOKUP($A116,'Part 2'!$J$8:$K$137,2,FALSE))</f>
        <v>73487.44</v>
      </c>
      <c r="G116" s="10">
        <f>IF(ISNA(VLOOKUP($A116,'Part 2'!$M$8:$N$155,2,FALSE)),0,VLOOKUP($A116,'Part 2'!$M$8:$N$155,2,FALSE))</f>
        <v>0</v>
      </c>
      <c r="H116" s="11">
        <f>IF(ISNA(VLOOKUP($A116,'Part 2'!$P$8:$Q$155,2,FALSE)),0,VLOOKUP($A116,'Part 2'!$P$8:$Q$155,2,FALSE))</f>
        <v>0</v>
      </c>
      <c r="I116" s="10">
        <f>IF(ISNA(VLOOKUP($A116,'Part 2'!$S$8:$T$155,2,FALSE)),0,VLOOKUP($A116,'Part 2'!$S$8:$T$155,2,FALSE))</f>
        <v>518708.63</v>
      </c>
      <c r="J116" s="11">
        <f>IF(ISNA(VLOOKUP($A116,'Part 2'!$V$8:$W$155,2,FALSE)),0,VLOOKUP($A116,'Part 2'!$V$8:$W$155,2,FALSE))</f>
        <v>20024.39</v>
      </c>
      <c r="K116" s="10">
        <f>IF(ISNA(VLOOKUP($A116,'Part 2'!$Y$8:$Z$155,2,FALSE)),0,VLOOKUP($A116,'Part 2'!$Y$8:$Z$155,2,FALSE))</f>
        <v>13103.25</v>
      </c>
      <c r="L116" s="11">
        <f>IF(ISNA(VLOOKUP($A116,'Part 2'!$AB$8:$AC$155,2,FALSE)),0,VLOOKUP($A116,'Part 2'!$AB$8:$AC$155,2,FALSE))</f>
        <v>0</v>
      </c>
      <c r="M116" s="10">
        <f>IF(ISNA(VLOOKUP($A116,'Part 2'!$AE$8:$AF$155,2,FALSE)),0,VLOOKUP($A116,'Part 2'!$AE$8:$AF$155,2,FALSE))</f>
        <v>175156.79</v>
      </c>
      <c r="N116" s="10">
        <f>IF(ISNA(VLOOKUP($A116,'Part 2'!$AH$8:$AI$155,2,FALSE)),0,VLOOKUP($A116,'Part 2'!$AH$8:$AI$155,2,FALSE))</f>
        <v>62803.97</v>
      </c>
      <c r="O116" s="10">
        <f>IF(ISNA(VLOOKUP($A116,'Part 2'!$AK$8:$AL$155,2,FALSE)),0,VLOOKUP($A116,'Part 2'!$AK$8:$AL$155,2,FALSE))</f>
        <v>0</v>
      </c>
      <c r="P116" s="11">
        <f>IF(ISNA(VLOOKUP($A116,'Part 2'!$AN$8:$AO$155,2,FALSE)),0,VLOOKUP($A116,'Part 2'!$AN$8:$AO$155,2,FALSE))</f>
        <v>0</v>
      </c>
      <c r="Q116" s="11">
        <f>IF(ISNA(VLOOKUP($A116,'Part 2'!$AQ$8:$AR$155,2,FALSE)),0,VLOOKUP($A116,'Part 2'!$AQ$8:$AR$155,2,FALSE))</f>
        <v>66643.960000000006</v>
      </c>
      <c r="R116" s="10">
        <f>IF(ISNA(VLOOKUP($A116,'Part 2'!$AT$8:$AU$155,2,FALSE)),0,VLOOKUP($A116,'Part 2'!$AT$8:$AU$155,2,FALSE))</f>
        <v>0</v>
      </c>
      <c r="S116" s="10">
        <f>IF(ISNA(VLOOKUP($A116,'Part 2'!$AW$8:$AX$155,2,FALSE)),0,VLOOKUP($A116,'Part 2'!$AW$8:$AX$155,2,FALSE))</f>
        <v>37626</v>
      </c>
      <c r="T116" s="11">
        <v>0</v>
      </c>
    </row>
    <row r="117" spans="1:20" x14ac:dyDescent="0.25">
      <c r="A117" s="8">
        <v>5712</v>
      </c>
      <c r="B117" s="9" t="s">
        <v>106</v>
      </c>
      <c r="C117" s="10">
        <f>IF(ISNA(VLOOKUP($A117,'Part 2'!$A$8:$B$156,2,FALSE)),0,VLOOKUP($A117,'Part 2'!$A$8:$B$156,2,FALSE))</f>
        <v>1184382.7</v>
      </c>
      <c r="D117" s="11">
        <f>IF(ISNA(VLOOKUP($A117,'Part 2'!$D$8:$E$120,2,FALSE)),0,VLOOKUP($A117,'Part 2'!$D$8:$E$120,2,FALSE))</f>
        <v>0</v>
      </c>
      <c r="E117" s="10">
        <f>IF(ISNA(VLOOKUP($A117,'Part 2'!$G$8:$H$153,2,FALSE)),0,VLOOKUP($A117,'Part 2'!$G$8:$H$153,2,FALSE))</f>
        <v>1128065.58</v>
      </c>
      <c r="F117" s="11">
        <f>IF(ISNA(VLOOKUP($A117,'Part 2'!$J$8:$K$137,2,FALSE)),0,VLOOKUP($A117,'Part 2'!$J$8:$K$137,2,FALSE))</f>
        <v>19851</v>
      </c>
      <c r="G117" s="10">
        <f>IF(ISNA(VLOOKUP($A117,'Part 2'!$M$8:$N$155,2,FALSE)),0,VLOOKUP($A117,'Part 2'!$M$8:$N$155,2,FALSE))</f>
        <v>0</v>
      </c>
      <c r="H117" s="11">
        <f>IF(ISNA(VLOOKUP($A117,'Part 2'!$P$8:$Q$155,2,FALSE)),0,VLOOKUP($A117,'Part 2'!$P$8:$Q$155,2,FALSE))</f>
        <v>0</v>
      </c>
      <c r="I117" s="10">
        <f>IF(ISNA(VLOOKUP($A117,'Part 2'!$S$8:$T$155,2,FALSE)),0,VLOOKUP($A117,'Part 2'!$S$8:$T$155,2,FALSE))</f>
        <v>474532.76</v>
      </c>
      <c r="J117" s="11">
        <f>IF(ISNA(VLOOKUP($A117,'Part 2'!$V$8:$W$155,2,FALSE)),0,VLOOKUP($A117,'Part 2'!$V$8:$W$155,2,FALSE))</f>
        <v>10034.92</v>
      </c>
      <c r="K117" s="10">
        <f>IF(ISNA(VLOOKUP($A117,'Part 2'!$Y$8:$Z$155,2,FALSE)),0,VLOOKUP($A117,'Part 2'!$Y$8:$Z$155,2,FALSE))</f>
        <v>13991</v>
      </c>
      <c r="L117" s="11">
        <f>IF(ISNA(VLOOKUP($A117,'Part 2'!$AB$8:$AC$155,2,FALSE)),0,VLOOKUP($A117,'Part 2'!$AB$8:$AC$155,2,FALSE))</f>
        <v>0</v>
      </c>
      <c r="M117" s="10">
        <f>IF(ISNA(VLOOKUP($A117,'Part 2'!$AE$8:$AF$155,2,FALSE)),0,VLOOKUP($A117,'Part 2'!$AE$8:$AF$155,2,FALSE))</f>
        <v>0</v>
      </c>
      <c r="N117" s="10">
        <f>IF(ISNA(VLOOKUP($A117,'Part 2'!$AH$8:$AI$155,2,FALSE)),0,VLOOKUP($A117,'Part 2'!$AH$8:$AI$155,2,FALSE))</f>
        <v>0</v>
      </c>
      <c r="O117" s="10">
        <f>IF(ISNA(VLOOKUP($A117,'Part 2'!$AK$8:$AL$155,2,FALSE)),0,VLOOKUP($A117,'Part 2'!$AK$8:$AL$155,2,FALSE))</f>
        <v>0</v>
      </c>
      <c r="P117" s="11">
        <f>IF(ISNA(VLOOKUP($A117,'Part 2'!$AN$8:$AO$155,2,FALSE)),0,VLOOKUP($A117,'Part 2'!$AN$8:$AO$155,2,FALSE))</f>
        <v>0</v>
      </c>
      <c r="Q117" s="11">
        <f>IF(ISNA(VLOOKUP($A117,'Part 2'!$AQ$8:$AR$155,2,FALSE)),0,VLOOKUP($A117,'Part 2'!$AQ$8:$AR$155,2,FALSE))</f>
        <v>0</v>
      </c>
      <c r="R117" s="10">
        <f>IF(ISNA(VLOOKUP($A117,'Part 2'!$AT$8:$AU$155,2,FALSE)),0,VLOOKUP($A117,'Part 2'!$AT$8:$AU$155,2,FALSE))</f>
        <v>0</v>
      </c>
      <c r="S117" s="10">
        <f>IF(ISNA(VLOOKUP($A117,'Part 2'!$AW$8:$AX$155,2,FALSE)),0,VLOOKUP($A117,'Part 2'!$AW$8:$AX$155,2,FALSE))</f>
        <v>0</v>
      </c>
      <c r="T117" s="11">
        <v>0</v>
      </c>
    </row>
    <row r="118" spans="1:20" x14ac:dyDescent="0.25">
      <c r="A118" s="8">
        <v>5720</v>
      </c>
      <c r="B118" s="9" t="s">
        <v>107</v>
      </c>
      <c r="C118" s="10">
        <f>IF(ISNA(VLOOKUP($A118,'Part 2'!$A$8:$B$156,2,FALSE)),0,VLOOKUP($A118,'Part 2'!$A$8:$B$156,2,FALSE))</f>
        <v>1845171.85</v>
      </c>
      <c r="D118" s="11">
        <f>IF(ISNA(VLOOKUP($A118,'Part 2'!$D$8:$E$120,2,FALSE)),0,VLOOKUP($A118,'Part 2'!$D$8:$E$120,2,FALSE))</f>
        <v>259.98</v>
      </c>
      <c r="E118" s="10">
        <f>IF(ISNA(VLOOKUP($A118,'Part 2'!$G$8:$H$153,2,FALSE)),0,VLOOKUP($A118,'Part 2'!$G$8:$H$153,2,FALSE))</f>
        <v>1807082.12</v>
      </c>
      <c r="F118" s="11">
        <f>IF(ISNA(VLOOKUP($A118,'Part 2'!$J$8:$K$137,2,FALSE)),0,VLOOKUP($A118,'Part 2'!$J$8:$K$137,2,FALSE))</f>
        <v>26554.37</v>
      </c>
      <c r="G118" s="10">
        <f>IF(ISNA(VLOOKUP($A118,'Part 2'!$M$8:$N$155,2,FALSE)),0,VLOOKUP($A118,'Part 2'!$M$8:$N$155,2,FALSE))</f>
        <v>0</v>
      </c>
      <c r="H118" s="11">
        <f>IF(ISNA(VLOOKUP($A118,'Part 2'!$P$8:$Q$155,2,FALSE)),0,VLOOKUP($A118,'Part 2'!$P$8:$Q$155,2,FALSE))</f>
        <v>0</v>
      </c>
      <c r="I118" s="10">
        <f>IF(ISNA(VLOOKUP($A118,'Part 2'!$S$8:$T$155,2,FALSE)),0,VLOOKUP($A118,'Part 2'!$S$8:$T$155,2,FALSE))</f>
        <v>824339.32</v>
      </c>
      <c r="J118" s="11">
        <f>IF(ISNA(VLOOKUP($A118,'Part 2'!$V$8:$W$155,2,FALSE)),0,VLOOKUP($A118,'Part 2'!$V$8:$W$155,2,FALSE))</f>
        <v>96126</v>
      </c>
      <c r="K118" s="10">
        <f>IF(ISNA(VLOOKUP($A118,'Part 2'!$Y$8:$Z$155,2,FALSE)),0,VLOOKUP($A118,'Part 2'!$Y$8:$Z$155,2,FALSE))</f>
        <v>26733.26</v>
      </c>
      <c r="L118" s="11">
        <f>IF(ISNA(VLOOKUP($A118,'Part 2'!$AB$8:$AC$155,2,FALSE)),0,VLOOKUP($A118,'Part 2'!$AB$8:$AC$155,2,FALSE))</f>
        <v>0</v>
      </c>
      <c r="M118" s="10">
        <f>IF(ISNA(VLOOKUP($A118,'Part 2'!$AE$8:$AF$155,2,FALSE)),0,VLOOKUP($A118,'Part 2'!$AE$8:$AF$155,2,FALSE))</f>
        <v>7475.68</v>
      </c>
      <c r="N118" s="10">
        <f>IF(ISNA(VLOOKUP($A118,'Part 2'!$AH$8:$AI$155,2,FALSE)),0,VLOOKUP($A118,'Part 2'!$AH$8:$AI$155,2,FALSE))</f>
        <v>0</v>
      </c>
      <c r="O118" s="10">
        <f>IF(ISNA(VLOOKUP($A118,'Part 2'!$AK$8:$AL$155,2,FALSE)),0,VLOOKUP($A118,'Part 2'!$AK$8:$AL$155,2,FALSE))</f>
        <v>0</v>
      </c>
      <c r="P118" s="11">
        <f>IF(ISNA(VLOOKUP($A118,'Part 2'!$AN$8:$AO$155,2,FALSE)),0,VLOOKUP($A118,'Part 2'!$AN$8:$AO$155,2,FALSE))</f>
        <v>0</v>
      </c>
      <c r="Q118" s="11">
        <f>IF(ISNA(VLOOKUP($A118,'Part 2'!$AQ$8:$AR$155,2,FALSE)),0,VLOOKUP($A118,'Part 2'!$AQ$8:$AR$155,2,FALSE))</f>
        <v>0</v>
      </c>
      <c r="R118" s="10">
        <f>IF(ISNA(VLOOKUP($A118,'Part 2'!$AT$8:$AU$155,2,FALSE)),0,VLOOKUP($A118,'Part 2'!$AT$8:$AU$155,2,FALSE))</f>
        <v>0</v>
      </c>
      <c r="S118" s="10">
        <f>IF(ISNA(VLOOKUP($A118,'Part 2'!$AW$8:$AX$155,2,FALSE)),0,VLOOKUP($A118,'Part 2'!$AW$8:$AX$155,2,FALSE))</f>
        <v>0</v>
      </c>
      <c r="T118" s="11">
        <v>0</v>
      </c>
    </row>
    <row r="119" spans="1:20" x14ac:dyDescent="0.25">
      <c r="A119" s="8">
        <v>5800</v>
      </c>
      <c r="B119" s="9" t="s">
        <v>108</v>
      </c>
      <c r="C119" s="10">
        <f>IF(ISNA(VLOOKUP($A119,'Part 2'!$A$8:$B$156,2,FALSE)),0,VLOOKUP($A119,'Part 2'!$A$8:$B$156,2,FALSE))</f>
        <v>2774003.07</v>
      </c>
      <c r="D119" s="11">
        <f>IF(ISNA(VLOOKUP($A119,'Part 2'!$D$8:$E$120,2,FALSE)),0,VLOOKUP($A119,'Part 2'!$D$8:$E$120,2,FALSE))</f>
        <v>0</v>
      </c>
      <c r="E119" s="10">
        <f>IF(ISNA(VLOOKUP($A119,'Part 2'!$G$8:$H$153,2,FALSE)),0,VLOOKUP($A119,'Part 2'!$G$8:$H$153,2,FALSE))</f>
        <v>750803.26</v>
      </c>
      <c r="F119" s="11">
        <f>IF(ISNA(VLOOKUP($A119,'Part 2'!$J$8:$K$137,2,FALSE)),0,VLOOKUP($A119,'Part 2'!$J$8:$K$137,2,FALSE))</f>
        <v>32103.5</v>
      </c>
      <c r="G119" s="10">
        <f>IF(ISNA(VLOOKUP($A119,'Part 2'!$M$8:$N$155,2,FALSE)),0,VLOOKUP($A119,'Part 2'!$M$8:$N$155,2,FALSE))</f>
        <v>31605.200000000001</v>
      </c>
      <c r="H119" s="11">
        <f>IF(ISNA(VLOOKUP($A119,'Part 2'!$P$8:$Q$155,2,FALSE)),0,VLOOKUP($A119,'Part 2'!$P$8:$Q$155,2,FALSE))</f>
        <v>0</v>
      </c>
      <c r="I119" s="10">
        <f>IF(ISNA(VLOOKUP($A119,'Part 2'!$S$8:$T$155,2,FALSE)),0,VLOOKUP($A119,'Part 2'!$S$8:$T$155,2,FALSE))</f>
        <v>716571.05</v>
      </c>
      <c r="J119" s="11">
        <f>IF(ISNA(VLOOKUP($A119,'Part 2'!$V$8:$W$155,2,FALSE)),0,VLOOKUP($A119,'Part 2'!$V$8:$W$155,2,FALSE))</f>
        <v>17500</v>
      </c>
      <c r="K119" s="10">
        <f>IF(ISNA(VLOOKUP($A119,'Part 2'!$Y$8:$Z$155,2,FALSE)),0,VLOOKUP($A119,'Part 2'!$Y$8:$Z$155,2,FALSE))</f>
        <v>19777.82</v>
      </c>
      <c r="L119" s="11">
        <f>IF(ISNA(VLOOKUP($A119,'Part 2'!$AB$8:$AC$155,2,FALSE)),0,VLOOKUP($A119,'Part 2'!$AB$8:$AC$155,2,FALSE))</f>
        <v>0</v>
      </c>
      <c r="M119" s="10">
        <f>IF(ISNA(VLOOKUP($A119,'Part 2'!$AE$8:$AF$155,2,FALSE)),0,VLOOKUP($A119,'Part 2'!$AE$8:$AF$155,2,FALSE))</f>
        <v>0</v>
      </c>
      <c r="N119" s="10">
        <f>IF(ISNA(VLOOKUP($A119,'Part 2'!$AH$8:$AI$155,2,FALSE)),0,VLOOKUP($A119,'Part 2'!$AH$8:$AI$155,2,FALSE))</f>
        <v>0</v>
      </c>
      <c r="O119" s="10">
        <f>IF(ISNA(VLOOKUP($A119,'Part 2'!$AK$8:$AL$155,2,FALSE)),0,VLOOKUP($A119,'Part 2'!$AK$8:$AL$155,2,FALSE))</f>
        <v>0</v>
      </c>
      <c r="P119" s="11">
        <f>IF(ISNA(VLOOKUP($A119,'Part 2'!$AN$8:$AO$155,2,FALSE)),0,VLOOKUP($A119,'Part 2'!$AN$8:$AO$155,2,FALSE))</f>
        <v>0</v>
      </c>
      <c r="Q119" s="11">
        <f>IF(ISNA(VLOOKUP($A119,'Part 2'!$AQ$8:$AR$155,2,FALSE)),0,VLOOKUP($A119,'Part 2'!$AQ$8:$AR$155,2,FALSE))</f>
        <v>2866.06</v>
      </c>
      <c r="R119" s="10">
        <f>IF(ISNA(VLOOKUP($A119,'Part 2'!$AT$8:$AU$155,2,FALSE)),0,VLOOKUP($A119,'Part 2'!$AT$8:$AU$155,2,FALSE))</f>
        <v>0</v>
      </c>
      <c r="S119" s="10">
        <f>IF(ISNA(VLOOKUP($A119,'Part 2'!$AW$8:$AX$155,2,FALSE)),0,VLOOKUP($A119,'Part 2'!$AW$8:$AX$155,2,FALSE))</f>
        <v>0</v>
      </c>
      <c r="T119" s="11">
        <v>0</v>
      </c>
    </row>
    <row r="120" spans="1:20" x14ac:dyDescent="0.25">
      <c r="A120" s="8">
        <v>5820</v>
      </c>
      <c r="B120" s="9" t="s">
        <v>109</v>
      </c>
      <c r="C120" s="10">
        <f>IF(ISNA(VLOOKUP($A120,'Part 2'!$A$8:$B$156,2,FALSE)),0,VLOOKUP($A120,'Part 2'!$A$8:$B$156,2,FALSE))</f>
        <v>1989856.66</v>
      </c>
      <c r="D120" s="11">
        <f>IF(ISNA(VLOOKUP($A120,'Part 2'!$D$8:$E$120,2,FALSE)),0,VLOOKUP($A120,'Part 2'!$D$8:$E$120,2,FALSE))</f>
        <v>0</v>
      </c>
      <c r="E120" s="10">
        <f>IF(ISNA(VLOOKUP($A120,'Part 2'!$G$8:$H$153,2,FALSE)),0,VLOOKUP($A120,'Part 2'!$G$8:$H$153,2,FALSE))</f>
        <v>559033.36</v>
      </c>
      <c r="F120" s="11">
        <f>IF(ISNA(VLOOKUP($A120,'Part 2'!$J$8:$K$137,2,FALSE)),0,VLOOKUP($A120,'Part 2'!$J$8:$K$137,2,FALSE))</f>
        <v>109541.27</v>
      </c>
      <c r="G120" s="10">
        <f>IF(ISNA(VLOOKUP($A120,'Part 2'!$M$8:$N$155,2,FALSE)),0,VLOOKUP($A120,'Part 2'!$M$8:$N$155,2,FALSE))</f>
        <v>26890.880000000001</v>
      </c>
      <c r="H120" s="11">
        <f>IF(ISNA(VLOOKUP($A120,'Part 2'!$P$8:$Q$155,2,FALSE)),0,VLOOKUP($A120,'Part 2'!$P$8:$Q$155,2,FALSE))</f>
        <v>0</v>
      </c>
      <c r="I120" s="10">
        <f>IF(ISNA(VLOOKUP($A120,'Part 2'!$S$8:$T$155,2,FALSE)),0,VLOOKUP($A120,'Part 2'!$S$8:$T$155,2,FALSE))</f>
        <v>532718.86</v>
      </c>
      <c r="J120" s="11">
        <f>IF(ISNA(VLOOKUP($A120,'Part 2'!$V$8:$W$155,2,FALSE)),0,VLOOKUP($A120,'Part 2'!$V$8:$W$155,2,FALSE))</f>
        <v>28522.54</v>
      </c>
      <c r="K120" s="10">
        <f>IF(ISNA(VLOOKUP($A120,'Part 2'!$Y$8:$Z$155,2,FALSE)),0,VLOOKUP($A120,'Part 2'!$Y$8:$Z$155,2,FALSE))</f>
        <v>24680</v>
      </c>
      <c r="L120" s="11">
        <f>IF(ISNA(VLOOKUP($A120,'Part 2'!$AB$8:$AC$155,2,FALSE)),0,VLOOKUP($A120,'Part 2'!$AB$8:$AC$155,2,FALSE))</f>
        <v>0</v>
      </c>
      <c r="M120" s="10">
        <f>IF(ISNA(VLOOKUP($A120,'Part 2'!$AE$8:$AF$155,2,FALSE)),0,VLOOKUP($A120,'Part 2'!$AE$8:$AF$155,2,FALSE))</f>
        <v>0</v>
      </c>
      <c r="N120" s="10">
        <f>IF(ISNA(VLOOKUP($A120,'Part 2'!$AH$8:$AI$155,2,FALSE)),0,VLOOKUP($A120,'Part 2'!$AH$8:$AI$155,2,FALSE))</f>
        <v>0</v>
      </c>
      <c r="O120" s="10">
        <f>IF(ISNA(VLOOKUP($A120,'Part 2'!$AK$8:$AL$155,2,FALSE)),0,VLOOKUP($A120,'Part 2'!$AK$8:$AL$155,2,FALSE))</f>
        <v>0</v>
      </c>
      <c r="P120" s="11">
        <f>IF(ISNA(VLOOKUP($A120,'Part 2'!$AN$8:$AO$155,2,FALSE)),0,VLOOKUP($A120,'Part 2'!$AN$8:$AO$155,2,FALSE))</f>
        <v>0</v>
      </c>
      <c r="Q120" s="11">
        <f>IF(ISNA(VLOOKUP($A120,'Part 2'!$AQ$8:$AR$155,2,FALSE)),0,VLOOKUP($A120,'Part 2'!$AQ$8:$AR$155,2,FALSE))</f>
        <v>0</v>
      </c>
      <c r="R120" s="10">
        <f>IF(ISNA(VLOOKUP($A120,'Part 2'!$AT$8:$AU$155,2,FALSE)),0,VLOOKUP($A120,'Part 2'!$AT$8:$AU$155,2,FALSE))</f>
        <v>0</v>
      </c>
      <c r="S120" s="10">
        <f>IF(ISNA(VLOOKUP($A120,'Part 2'!$AW$8:$AX$155,2,FALSE)),0,VLOOKUP($A120,'Part 2'!$AW$8:$AX$155,2,FALSE))</f>
        <v>0</v>
      </c>
      <c r="T120" s="11">
        <v>0</v>
      </c>
    </row>
    <row r="121" spans="1:20" x14ac:dyDescent="0.25">
      <c r="A121" s="8">
        <v>5900</v>
      </c>
      <c r="B121" s="9" t="s">
        <v>110</v>
      </c>
      <c r="C121" s="10">
        <f>IF(ISNA(VLOOKUP($A121,'Part 2'!$A$8:$B$156,2,FALSE)),0,VLOOKUP($A121,'Part 2'!$A$8:$B$156,2,FALSE))</f>
        <v>2809451.45</v>
      </c>
      <c r="D121" s="11">
        <f>IF(ISNA(VLOOKUP($A121,'Part 2'!$D$8:$E$120,2,FALSE)),0,VLOOKUP($A121,'Part 2'!$D$8:$E$120,2,FALSE))</f>
        <v>399.99</v>
      </c>
      <c r="E121" s="10">
        <f>IF(ISNA(VLOOKUP($A121,'Part 2'!$G$8:$H$153,2,FALSE)),0,VLOOKUP($A121,'Part 2'!$G$8:$H$153,2,FALSE))</f>
        <v>524842.05000000005</v>
      </c>
      <c r="F121" s="11">
        <f>IF(ISNA(VLOOKUP($A121,'Part 2'!$J$8:$K$137,2,FALSE)),0,VLOOKUP($A121,'Part 2'!$J$8:$K$137,2,FALSE))</f>
        <v>84044.96</v>
      </c>
      <c r="G121" s="10">
        <f>IF(ISNA(VLOOKUP($A121,'Part 2'!$M$8:$N$155,2,FALSE)),0,VLOOKUP($A121,'Part 2'!$M$8:$N$155,2,FALSE))</f>
        <v>0</v>
      </c>
      <c r="H121" s="11">
        <f>IF(ISNA(VLOOKUP($A121,'Part 2'!$P$8:$Q$155,2,FALSE)),0,VLOOKUP($A121,'Part 2'!$P$8:$Q$155,2,FALSE))</f>
        <v>0</v>
      </c>
      <c r="I121" s="10">
        <f>IF(ISNA(VLOOKUP($A121,'Part 2'!$S$8:$T$155,2,FALSE)),0,VLOOKUP($A121,'Part 2'!$S$8:$T$155,2,FALSE))</f>
        <v>633333.38</v>
      </c>
      <c r="J121" s="11">
        <f>IF(ISNA(VLOOKUP($A121,'Part 2'!$V$8:$W$155,2,FALSE)),0,VLOOKUP($A121,'Part 2'!$V$8:$W$155,2,FALSE))</f>
        <v>18641</v>
      </c>
      <c r="K121" s="10">
        <f>IF(ISNA(VLOOKUP($A121,'Part 2'!$Y$8:$Z$155,2,FALSE)),0,VLOOKUP($A121,'Part 2'!$Y$8:$Z$155,2,FALSE))</f>
        <v>36956.949999999997</v>
      </c>
      <c r="L121" s="11">
        <f>IF(ISNA(VLOOKUP($A121,'Part 2'!$AB$8:$AC$155,2,FALSE)),0,VLOOKUP($A121,'Part 2'!$AB$8:$AC$155,2,FALSE))</f>
        <v>4299.18</v>
      </c>
      <c r="M121" s="10">
        <f>IF(ISNA(VLOOKUP($A121,'Part 2'!$AE$8:$AF$155,2,FALSE)),0,VLOOKUP($A121,'Part 2'!$AE$8:$AF$155,2,FALSE))</f>
        <v>0</v>
      </c>
      <c r="N121" s="10">
        <f>IF(ISNA(VLOOKUP($A121,'Part 2'!$AH$8:$AI$155,2,FALSE)),0,VLOOKUP($A121,'Part 2'!$AH$8:$AI$155,2,FALSE))</f>
        <v>0</v>
      </c>
      <c r="O121" s="10">
        <f>IF(ISNA(VLOOKUP($A121,'Part 2'!$AK$8:$AL$155,2,FALSE)),0,VLOOKUP($A121,'Part 2'!$AK$8:$AL$155,2,FALSE))</f>
        <v>0</v>
      </c>
      <c r="P121" s="11">
        <f>IF(ISNA(VLOOKUP($A121,'Part 2'!$AN$8:$AO$155,2,FALSE)),0,VLOOKUP($A121,'Part 2'!$AN$8:$AO$155,2,FALSE))</f>
        <v>0</v>
      </c>
      <c r="Q121" s="11">
        <f>IF(ISNA(VLOOKUP($A121,'Part 2'!$AQ$8:$AR$155,2,FALSE)),0,VLOOKUP($A121,'Part 2'!$AQ$8:$AR$155,2,FALSE))</f>
        <v>737.11</v>
      </c>
      <c r="R121" s="10">
        <f>IF(ISNA(VLOOKUP($A121,'Part 2'!$AT$8:$AU$155,2,FALSE)),0,VLOOKUP($A121,'Part 2'!$AT$8:$AU$155,2,FALSE))</f>
        <v>0</v>
      </c>
      <c r="S121" s="10">
        <f>IF(ISNA(VLOOKUP($A121,'Part 2'!$AW$8:$AX$155,2,FALSE)),0,VLOOKUP($A121,'Part 2'!$AW$8:$AX$155,2,FALSE))</f>
        <v>0</v>
      </c>
      <c r="T121" s="11">
        <v>0</v>
      </c>
    </row>
    <row r="122" spans="1:20" x14ac:dyDescent="0.25">
      <c r="A122" s="8">
        <v>5920</v>
      </c>
      <c r="B122" s="9" t="s">
        <v>111</v>
      </c>
      <c r="C122" s="10">
        <f>IF(ISNA(VLOOKUP($A122,'Part 2'!$A$8:$B$156,2,FALSE)),0,VLOOKUP($A122,'Part 2'!$A$8:$B$156,2,FALSE))</f>
        <v>538706.53</v>
      </c>
      <c r="D122" s="11">
        <f>IF(ISNA(VLOOKUP($A122,'Part 2'!$D$8:$E$120,2,FALSE)),0,VLOOKUP($A122,'Part 2'!$D$8:$E$120,2,FALSE))</f>
        <v>0</v>
      </c>
      <c r="E122" s="10">
        <f>IF(ISNA(VLOOKUP($A122,'Part 2'!$G$8:$H$153,2,FALSE)),0,VLOOKUP($A122,'Part 2'!$G$8:$H$153,2,FALSE))</f>
        <v>277308.08</v>
      </c>
      <c r="F122" s="11">
        <f>IF(ISNA(VLOOKUP($A122,'Part 2'!$J$8:$K$137,2,FALSE)),0,VLOOKUP($A122,'Part 2'!$J$8:$K$137,2,FALSE))</f>
        <v>0</v>
      </c>
      <c r="G122" s="10">
        <f>IF(ISNA(VLOOKUP($A122,'Part 2'!$M$8:$N$155,2,FALSE)),0,VLOOKUP($A122,'Part 2'!$M$8:$N$155,2,FALSE))</f>
        <v>0</v>
      </c>
      <c r="H122" s="11">
        <f>IF(ISNA(VLOOKUP($A122,'Part 2'!$P$8:$Q$155,2,FALSE)),0,VLOOKUP($A122,'Part 2'!$P$8:$Q$155,2,FALSE))</f>
        <v>0</v>
      </c>
      <c r="I122" s="10">
        <f>IF(ISNA(VLOOKUP($A122,'Part 2'!$S$8:$T$155,2,FALSE)),0,VLOOKUP($A122,'Part 2'!$S$8:$T$155,2,FALSE))</f>
        <v>219414.25</v>
      </c>
      <c r="J122" s="11">
        <f>IF(ISNA(VLOOKUP($A122,'Part 2'!$V$8:$W$155,2,FALSE)),0,VLOOKUP($A122,'Part 2'!$V$8:$W$155,2,FALSE))</f>
        <v>3584.59</v>
      </c>
      <c r="K122" s="10">
        <f>IF(ISNA(VLOOKUP($A122,'Part 2'!$Y$8:$Z$155,2,FALSE)),0,VLOOKUP($A122,'Part 2'!$Y$8:$Z$155,2,FALSE))</f>
        <v>8735.2800000000007</v>
      </c>
      <c r="L122" s="11">
        <f>IF(ISNA(VLOOKUP($A122,'Part 2'!$AB$8:$AC$155,2,FALSE)),0,VLOOKUP($A122,'Part 2'!$AB$8:$AC$155,2,FALSE))</f>
        <v>500</v>
      </c>
      <c r="M122" s="10">
        <f>IF(ISNA(VLOOKUP($A122,'Part 2'!$AE$8:$AF$155,2,FALSE)),0,VLOOKUP($A122,'Part 2'!$AE$8:$AF$155,2,FALSE))</f>
        <v>27814.31</v>
      </c>
      <c r="N122" s="10">
        <f>IF(ISNA(VLOOKUP($A122,'Part 2'!$AH$8:$AI$155,2,FALSE)),0,VLOOKUP($A122,'Part 2'!$AH$8:$AI$155,2,FALSE))</f>
        <v>13045</v>
      </c>
      <c r="O122" s="10">
        <f>IF(ISNA(VLOOKUP($A122,'Part 2'!$AK$8:$AL$155,2,FALSE)),0,VLOOKUP($A122,'Part 2'!$AK$8:$AL$155,2,FALSE))</f>
        <v>0</v>
      </c>
      <c r="P122" s="11">
        <f>IF(ISNA(VLOOKUP($A122,'Part 2'!$AN$8:$AO$155,2,FALSE)),0,VLOOKUP($A122,'Part 2'!$AN$8:$AO$155,2,FALSE))</f>
        <v>0</v>
      </c>
      <c r="Q122" s="11">
        <f>IF(ISNA(VLOOKUP($A122,'Part 2'!$AQ$8:$AR$155,2,FALSE)),0,VLOOKUP($A122,'Part 2'!$AQ$8:$AR$155,2,FALSE))</f>
        <v>22869.71</v>
      </c>
      <c r="R122" s="10">
        <f>IF(ISNA(VLOOKUP($A122,'Part 2'!$AT$8:$AU$155,2,FALSE)),0,VLOOKUP($A122,'Part 2'!$AT$8:$AU$155,2,FALSE))</f>
        <v>0</v>
      </c>
      <c r="S122" s="10">
        <f>IF(ISNA(VLOOKUP($A122,'Part 2'!$AW$8:$AX$155,2,FALSE)),0,VLOOKUP($A122,'Part 2'!$AW$8:$AX$155,2,FALSE))</f>
        <v>58.75</v>
      </c>
      <c r="T122" s="11">
        <v>0</v>
      </c>
    </row>
    <row r="123" spans="1:20" x14ac:dyDescent="0.25">
      <c r="A123" s="8">
        <v>5921</v>
      </c>
      <c r="B123" s="9" t="s">
        <v>112</v>
      </c>
      <c r="C123" s="10">
        <f>IF(ISNA(VLOOKUP($A123,'Part 2'!$A$8:$B$156,2,FALSE)),0,VLOOKUP($A123,'Part 2'!$A$8:$B$156,2,FALSE))</f>
        <v>898208.88</v>
      </c>
      <c r="D123" s="11">
        <f>IF(ISNA(VLOOKUP($A123,'Part 2'!$D$8:$E$120,2,FALSE)),0,VLOOKUP($A123,'Part 2'!$D$8:$E$120,2,FALSE))</f>
        <v>0</v>
      </c>
      <c r="E123" s="10">
        <f>IF(ISNA(VLOOKUP($A123,'Part 2'!$G$8:$H$153,2,FALSE)),0,VLOOKUP($A123,'Part 2'!$G$8:$H$153,2,FALSE))</f>
        <v>395836.11</v>
      </c>
      <c r="F123" s="11">
        <f>IF(ISNA(VLOOKUP($A123,'Part 2'!$J$8:$K$137,2,FALSE)),0,VLOOKUP($A123,'Part 2'!$J$8:$K$137,2,FALSE))</f>
        <v>0</v>
      </c>
      <c r="G123" s="10">
        <f>IF(ISNA(VLOOKUP($A123,'Part 2'!$M$8:$N$155,2,FALSE)),0,VLOOKUP($A123,'Part 2'!$M$8:$N$155,2,FALSE))</f>
        <v>0</v>
      </c>
      <c r="H123" s="11">
        <f>IF(ISNA(VLOOKUP($A123,'Part 2'!$P$8:$Q$155,2,FALSE)),0,VLOOKUP($A123,'Part 2'!$P$8:$Q$155,2,FALSE))</f>
        <v>0</v>
      </c>
      <c r="I123" s="10">
        <f>IF(ISNA(VLOOKUP($A123,'Part 2'!$S$8:$T$155,2,FALSE)),0,VLOOKUP($A123,'Part 2'!$S$8:$T$155,2,FALSE))</f>
        <v>293741.93</v>
      </c>
      <c r="J123" s="11">
        <f>IF(ISNA(VLOOKUP($A123,'Part 2'!$V$8:$W$155,2,FALSE)),0,VLOOKUP($A123,'Part 2'!$V$8:$W$155,2,FALSE))</f>
        <v>9592.86</v>
      </c>
      <c r="K123" s="10">
        <f>IF(ISNA(VLOOKUP($A123,'Part 2'!$Y$8:$Z$155,2,FALSE)),0,VLOOKUP($A123,'Part 2'!$Y$8:$Z$155,2,FALSE))</f>
        <v>20441.36</v>
      </c>
      <c r="L123" s="11">
        <f>IF(ISNA(VLOOKUP($A123,'Part 2'!$AB$8:$AC$155,2,FALSE)),0,VLOOKUP($A123,'Part 2'!$AB$8:$AC$155,2,FALSE))</f>
        <v>1999.94</v>
      </c>
      <c r="M123" s="10">
        <f>IF(ISNA(VLOOKUP($A123,'Part 2'!$AE$8:$AF$155,2,FALSE)),0,VLOOKUP($A123,'Part 2'!$AE$8:$AF$155,2,FALSE))</f>
        <v>0</v>
      </c>
      <c r="N123" s="10">
        <f>IF(ISNA(VLOOKUP($A123,'Part 2'!$AH$8:$AI$155,2,FALSE)),0,VLOOKUP($A123,'Part 2'!$AH$8:$AI$155,2,FALSE))</f>
        <v>0</v>
      </c>
      <c r="O123" s="10">
        <f>IF(ISNA(VLOOKUP($A123,'Part 2'!$AK$8:$AL$155,2,FALSE)),0,VLOOKUP($A123,'Part 2'!$AK$8:$AL$155,2,FALSE))</f>
        <v>0</v>
      </c>
      <c r="P123" s="11">
        <f>IF(ISNA(VLOOKUP($A123,'Part 2'!$AN$8:$AO$155,2,FALSE)),0,VLOOKUP($A123,'Part 2'!$AN$8:$AO$155,2,FALSE))</f>
        <v>0</v>
      </c>
      <c r="Q123" s="11">
        <f>IF(ISNA(VLOOKUP($A123,'Part 2'!$AQ$8:$AR$155,2,FALSE)),0,VLOOKUP($A123,'Part 2'!$AQ$8:$AR$155,2,FALSE))</f>
        <v>0</v>
      </c>
      <c r="R123" s="10">
        <f>IF(ISNA(VLOOKUP($A123,'Part 2'!$AT$8:$AU$155,2,FALSE)),0,VLOOKUP($A123,'Part 2'!$AT$8:$AU$155,2,FALSE))</f>
        <v>0</v>
      </c>
      <c r="S123" s="10">
        <f>IF(ISNA(VLOOKUP($A123,'Part 2'!$AW$8:$AX$155,2,FALSE)),0,VLOOKUP($A123,'Part 2'!$AW$8:$AX$155,2,FALSE))</f>
        <v>108.94</v>
      </c>
      <c r="T123" s="11">
        <v>0</v>
      </c>
    </row>
    <row r="124" spans="1:20" x14ac:dyDescent="0.25">
      <c r="A124" s="8">
        <v>6000</v>
      </c>
      <c r="B124" s="9" t="s">
        <v>113</v>
      </c>
      <c r="C124" s="10">
        <f>IF(ISNA(VLOOKUP($A124,'Part 2'!$A$8:$B$156,2,FALSE)),0,VLOOKUP($A124,'Part 2'!$A$8:$B$156,2,FALSE))</f>
        <v>905366.26</v>
      </c>
      <c r="D124" s="11">
        <f>IF(ISNA(VLOOKUP($A124,'Part 2'!$D$8:$E$120,2,FALSE)),0,VLOOKUP($A124,'Part 2'!$D$8:$E$120,2,FALSE))</f>
        <v>0</v>
      </c>
      <c r="E124" s="10">
        <f>IF(ISNA(VLOOKUP($A124,'Part 2'!$G$8:$H$153,2,FALSE)),0,VLOOKUP($A124,'Part 2'!$G$8:$H$153,2,FALSE))</f>
        <v>976632.66</v>
      </c>
      <c r="F124" s="11">
        <f>IF(ISNA(VLOOKUP($A124,'Part 2'!$J$8:$K$137,2,FALSE)),0,VLOOKUP($A124,'Part 2'!$J$8:$K$137,2,FALSE))</f>
        <v>5671.27</v>
      </c>
      <c r="G124" s="10">
        <f>IF(ISNA(VLOOKUP($A124,'Part 2'!$M$8:$N$155,2,FALSE)),0,VLOOKUP($A124,'Part 2'!$M$8:$N$155,2,FALSE))</f>
        <v>0</v>
      </c>
      <c r="H124" s="11">
        <f>IF(ISNA(VLOOKUP($A124,'Part 2'!$P$8:$Q$155,2,FALSE)),0,VLOOKUP($A124,'Part 2'!$P$8:$Q$155,2,FALSE))</f>
        <v>0</v>
      </c>
      <c r="I124" s="10">
        <f>IF(ISNA(VLOOKUP($A124,'Part 2'!$S$8:$T$155,2,FALSE)),0,VLOOKUP($A124,'Part 2'!$S$8:$T$155,2,FALSE))</f>
        <v>304586.02</v>
      </c>
      <c r="J124" s="11">
        <f>IF(ISNA(VLOOKUP($A124,'Part 2'!$V$8:$W$155,2,FALSE)),0,VLOOKUP($A124,'Part 2'!$V$8:$W$155,2,FALSE))</f>
        <v>9958.01</v>
      </c>
      <c r="K124" s="10">
        <f>IF(ISNA(VLOOKUP($A124,'Part 2'!$Y$8:$Z$155,2,FALSE)),0,VLOOKUP($A124,'Part 2'!$Y$8:$Z$155,2,FALSE))</f>
        <v>12445.48</v>
      </c>
      <c r="L124" s="11">
        <f>IF(ISNA(VLOOKUP($A124,'Part 2'!$AB$8:$AC$155,2,FALSE)),0,VLOOKUP($A124,'Part 2'!$AB$8:$AC$155,2,FALSE))</f>
        <v>0</v>
      </c>
      <c r="M124" s="10">
        <f>IF(ISNA(VLOOKUP($A124,'Part 2'!$AE$8:$AF$155,2,FALSE)),0,VLOOKUP($A124,'Part 2'!$AE$8:$AF$155,2,FALSE))</f>
        <v>3000</v>
      </c>
      <c r="N124" s="10">
        <f>IF(ISNA(VLOOKUP($A124,'Part 2'!$AH$8:$AI$155,2,FALSE)),0,VLOOKUP($A124,'Part 2'!$AH$8:$AI$155,2,FALSE))</f>
        <v>0</v>
      </c>
      <c r="O124" s="10">
        <f>IF(ISNA(VLOOKUP($A124,'Part 2'!$AK$8:$AL$155,2,FALSE)),0,VLOOKUP($A124,'Part 2'!$AK$8:$AL$155,2,FALSE))</f>
        <v>2140</v>
      </c>
      <c r="P124" s="11">
        <f>IF(ISNA(VLOOKUP($A124,'Part 2'!$AN$8:$AO$155,2,FALSE)),0,VLOOKUP($A124,'Part 2'!$AN$8:$AO$155,2,FALSE))</f>
        <v>0</v>
      </c>
      <c r="Q124" s="11">
        <f>IF(ISNA(VLOOKUP($A124,'Part 2'!$AQ$8:$AR$155,2,FALSE)),0,VLOOKUP($A124,'Part 2'!$AQ$8:$AR$155,2,FALSE))</f>
        <v>798</v>
      </c>
      <c r="R124" s="10">
        <f>IF(ISNA(VLOOKUP($A124,'Part 2'!$AT$8:$AU$155,2,FALSE)),0,VLOOKUP($A124,'Part 2'!$AT$8:$AU$155,2,FALSE))</f>
        <v>0</v>
      </c>
      <c r="S124" s="10">
        <f>IF(ISNA(VLOOKUP($A124,'Part 2'!$AW$8:$AX$155,2,FALSE)),0,VLOOKUP($A124,'Part 2'!$AW$8:$AX$155,2,FALSE))</f>
        <v>0</v>
      </c>
      <c r="T124" s="11">
        <v>0</v>
      </c>
    </row>
    <row r="125" spans="1:20" x14ac:dyDescent="0.25">
      <c r="A125" s="8">
        <v>6100</v>
      </c>
      <c r="B125" s="9" t="s">
        <v>114</v>
      </c>
      <c r="C125" s="10">
        <f>IF(ISNA(VLOOKUP($A125,'Part 2'!$A$8:$B$156,2,FALSE)),0,VLOOKUP($A125,'Part 2'!$A$8:$B$156,2,FALSE))</f>
        <v>12015525.470000001</v>
      </c>
      <c r="D125" s="11">
        <f>IF(ISNA(VLOOKUP($A125,'Part 2'!$D$8:$E$120,2,FALSE)),0,VLOOKUP($A125,'Part 2'!$D$8:$E$120,2,FALSE))</f>
        <v>0</v>
      </c>
      <c r="E125" s="10">
        <f>IF(ISNA(VLOOKUP($A125,'Part 2'!$G$8:$H$153,2,FALSE)),0,VLOOKUP($A125,'Part 2'!$G$8:$H$153,2,FALSE))</f>
        <v>2250408.13</v>
      </c>
      <c r="F125" s="11">
        <f>IF(ISNA(VLOOKUP($A125,'Part 2'!$J$8:$K$137,2,FALSE)),0,VLOOKUP($A125,'Part 2'!$J$8:$K$137,2,FALSE))</f>
        <v>312453.21999999997</v>
      </c>
      <c r="G125" s="10">
        <f>IF(ISNA(VLOOKUP($A125,'Part 2'!$M$8:$N$155,2,FALSE)),0,VLOOKUP($A125,'Part 2'!$M$8:$N$155,2,FALSE))</f>
        <v>48735.4</v>
      </c>
      <c r="H125" s="11">
        <f>IF(ISNA(VLOOKUP($A125,'Part 2'!$P$8:$Q$155,2,FALSE)),0,VLOOKUP($A125,'Part 2'!$P$8:$Q$155,2,FALSE))</f>
        <v>0</v>
      </c>
      <c r="I125" s="10">
        <f>IF(ISNA(VLOOKUP($A125,'Part 2'!$S$8:$T$155,2,FALSE)),0,VLOOKUP($A125,'Part 2'!$S$8:$T$155,2,FALSE))</f>
        <v>3871477.46</v>
      </c>
      <c r="J125" s="11">
        <f>IF(ISNA(VLOOKUP($A125,'Part 2'!$V$8:$W$155,2,FALSE)),0,VLOOKUP($A125,'Part 2'!$V$8:$W$155,2,FALSE))</f>
        <v>23928.95</v>
      </c>
      <c r="K125" s="10">
        <f>IF(ISNA(VLOOKUP($A125,'Part 2'!$Y$8:$Z$155,2,FALSE)),0,VLOOKUP($A125,'Part 2'!$Y$8:$Z$155,2,FALSE))</f>
        <v>95390.33</v>
      </c>
      <c r="L125" s="11">
        <f>IF(ISNA(VLOOKUP($A125,'Part 2'!$AB$8:$AC$155,2,FALSE)),0,VLOOKUP($A125,'Part 2'!$AB$8:$AC$155,2,FALSE))</f>
        <v>0</v>
      </c>
      <c r="M125" s="10">
        <f>IF(ISNA(VLOOKUP($A125,'Part 2'!$AE$8:$AF$155,2,FALSE)),0,VLOOKUP($A125,'Part 2'!$AE$8:$AF$155,2,FALSE))</f>
        <v>1526007.23</v>
      </c>
      <c r="N125" s="10">
        <f>IF(ISNA(VLOOKUP($A125,'Part 2'!$AH$8:$AI$155,2,FALSE)),0,VLOOKUP($A125,'Part 2'!$AH$8:$AI$155,2,FALSE))</f>
        <v>314961.26</v>
      </c>
      <c r="O125" s="10">
        <f>IF(ISNA(VLOOKUP($A125,'Part 2'!$AK$8:$AL$155,2,FALSE)),0,VLOOKUP($A125,'Part 2'!$AK$8:$AL$155,2,FALSE))</f>
        <v>0</v>
      </c>
      <c r="P125" s="11">
        <f>IF(ISNA(VLOOKUP($A125,'Part 2'!$AN$8:$AO$155,2,FALSE)),0,VLOOKUP($A125,'Part 2'!$AN$8:$AO$155,2,FALSE))</f>
        <v>0</v>
      </c>
      <c r="Q125" s="11">
        <f>IF(ISNA(VLOOKUP($A125,'Part 2'!$AQ$8:$AR$155,2,FALSE)),0,VLOOKUP($A125,'Part 2'!$AQ$8:$AR$155,2,FALSE))</f>
        <v>0</v>
      </c>
      <c r="R125" s="10">
        <f>IF(ISNA(VLOOKUP($A125,'Part 2'!$AT$8:$AU$155,2,FALSE)),0,VLOOKUP($A125,'Part 2'!$AT$8:$AU$155,2,FALSE))</f>
        <v>0</v>
      </c>
      <c r="S125" s="10">
        <f>IF(ISNA(VLOOKUP($A125,'Part 2'!$AW$8:$AX$155,2,FALSE)),0,VLOOKUP($A125,'Part 2'!$AW$8:$AX$155,2,FALSE))</f>
        <v>0</v>
      </c>
      <c r="T125" s="11">
        <v>0</v>
      </c>
    </row>
    <row r="126" spans="1:20" x14ac:dyDescent="0.25">
      <c r="A126" s="8">
        <v>6120</v>
      </c>
      <c r="B126" s="9" t="s">
        <v>115</v>
      </c>
      <c r="C126" s="10">
        <f>IF(ISNA(VLOOKUP($A126,'Part 2'!$A$8:$B$156,2,FALSE)),0,VLOOKUP($A126,'Part 2'!$A$8:$B$156,2,FALSE))</f>
        <v>2959061.1</v>
      </c>
      <c r="D126" s="11">
        <f>IF(ISNA(VLOOKUP($A126,'Part 2'!$D$8:$E$120,2,FALSE)),0,VLOOKUP($A126,'Part 2'!$D$8:$E$120,2,FALSE))</f>
        <v>0</v>
      </c>
      <c r="E126" s="10">
        <f>IF(ISNA(VLOOKUP($A126,'Part 2'!$G$8:$H$153,2,FALSE)),0,VLOOKUP($A126,'Part 2'!$G$8:$H$153,2,FALSE))</f>
        <v>1058938.1000000001</v>
      </c>
      <c r="F126" s="11">
        <f>IF(ISNA(VLOOKUP($A126,'Part 2'!$J$8:$K$137,2,FALSE)),0,VLOOKUP($A126,'Part 2'!$J$8:$K$137,2,FALSE))</f>
        <v>55096.59</v>
      </c>
      <c r="G126" s="10">
        <f>IF(ISNA(VLOOKUP($A126,'Part 2'!$M$8:$N$155,2,FALSE)),0,VLOOKUP($A126,'Part 2'!$M$8:$N$155,2,FALSE))</f>
        <v>25691.56</v>
      </c>
      <c r="H126" s="11">
        <f>IF(ISNA(VLOOKUP($A126,'Part 2'!$P$8:$Q$155,2,FALSE)),0,VLOOKUP($A126,'Part 2'!$P$8:$Q$155,2,FALSE))</f>
        <v>0</v>
      </c>
      <c r="I126" s="10">
        <f>IF(ISNA(VLOOKUP($A126,'Part 2'!$S$8:$T$155,2,FALSE)),0,VLOOKUP($A126,'Part 2'!$S$8:$T$155,2,FALSE))</f>
        <v>973319.79</v>
      </c>
      <c r="J126" s="11">
        <f>IF(ISNA(VLOOKUP($A126,'Part 2'!$V$8:$W$155,2,FALSE)),0,VLOOKUP($A126,'Part 2'!$V$8:$W$155,2,FALSE))</f>
        <v>26117.47</v>
      </c>
      <c r="K126" s="10">
        <f>IF(ISNA(VLOOKUP($A126,'Part 2'!$Y$8:$Z$155,2,FALSE)),0,VLOOKUP($A126,'Part 2'!$Y$8:$Z$155,2,FALSE))</f>
        <v>41943.83</v>
      </c>
      <c r="L126" s="11">
        <f>IF(ISNA(VLOOKUP($A126,'Part 2'!$AB$8:$AC$155,2,FALSE)),0,VLOOKUP($A126,'Part 2'!$AB$8:$AC$155,2,FALSE))</f>
        <v>3104.84</v>
      </c>
      <c r="M126" s="10">
        <f>IF(ISNA(VLOOKUP($A126,'Part 2'!$AE$8:$AF$155,2,FALSE)),0,VLOOKUP($A126,'Part 2'!$AE$8:$AF$155,2,FALSE))</f>
        <v>0</v>
      </c>
      <c r="N126" s="10">
        <f>IF(ISNA(VLOOKUP($A126,'Part 2'!$AH$8:$AI$155,2,FALSE)),0,VLOOKUP($A126,'Part 2'!$AH$8:$AI$155,2,FALSE))</f>
        <v>0</v>
      </c>
      <c r="O126" s="10">
        <f>IF(ISNA(VLOOKUP($A126,'Part 2'!$AK$8:$AL$155,2,FALSE)),0,VLOOKUP($A126,'Part 2'!$AK$8:$AL$155,2,FALSE))</f>
        <v>0</v>
      </c>
      <c r="P126" s="11">
        <f>IF(ISNA(VLOOKUP($A126,'Part 2'!$AN$8:$AO$155,2,FALSE)),0,VLOOKUP($A126,'Part 2'!$AN$8:$AO$155,2,FALSE))</f>
        <v>0</v>
      </c>
      <c r="Q126" s="11">
        <f>IF(ISNA(VLOOKUP($A126,'Part 2'!$AQ$8:$AR$155,2,FALSE)),0,VLOOKUP($A126,'Part 2'!$AQ$8:$AR$155,2,FALSE))</f>
        <v>21239.26</v>
      </c>
      <c r="R126" s="10">
        <f>IF(ISNA(VLOOKUP($A126,'Part 2'!$AT$8:$AU$155,2,FALSE)),0,VLOOKUP($A126,'Part 2'!$AT$8:$AU$155,2,FALSE))</f>
        <v>0</v>
      </c>
      <c r="S126" s="10">
        <f>IF(ISNA(VLOOKUP($A126,'Part 2'!$AW$8:$AX$155,2,FALSE)),0,VLOOKUP($A126,'Part 2'!$AW$8:$AX$155,2,FALSE))</f>
        <v>1814.15</v>
      </c>
      <c r="T126" s="11">
        <v>0</v>
      </c>
    </row>
    <row r="127" spans="1:20" x14ac:dyDescent="0.25">
      <c r="A127" s="8">
        <v>6200</v>
      </c>
      <c r="B127" s="9" t="s">
        <v>116</v>
      </c>
      <c r="C127" s="10">
        <f>IF(ISNA(VLOOKUP($A127,'Part 2'!$A$8:$B$156,2,FALSE)),0,VLOOKUP($A127,'Part 2'!$A$8:$B$156,2,FALSE))</f>
        <v>3339145.04</v>
      </c>
      <c r="D127" s="11">
        <f>IF(ISNA(VLOOKUP($A127,'Part 2'!$D$8:$E$120,2,FALSE)),0,VLOOKUP($A127,'Part 2'!$D$8:$E$120,2,FALSE))</f>
        <v>0</v>
      </c>
      <c r="E127" s="10">
        <f>IF(ISNA(VLOOKUP($A127,'Part 2'!$G$8:$H$153,2,FALSE)),0,VLOOKUP($A127,'Part 2'!$G$8:$H$153,2,FALSE))</f>
        <v>1599041.34</v>
      </c>
      <c r="F127" s="11">
        <f>IF(ISNA(VLOOKUP($A127,'Part 2'!$J$8:$K$137,2,FALSE)),0,VLOOKUP($A127,'Part 2'!$J$8:$K$137,2,FALSE))</f>
        <v>195143.13</v>
      </c>
      <c r="G127" s="10">
        <f>IF(ISNA(VLOOKUP($A127,'Part 2'!$M$8:$N$155,2,FALSE)),0,VLOOKUP($A127,'Part 2'!$M$8:$N$155,2,FALSE))</f>
        <v>39560.76</v>
      </c>
      <c r="H127" s="11">
        <f>IF(ISNA(VLOOKUP($A127,'Part 2'!$P$8:$Q$155,2,FALSE)),0,VLOOKUP($A127,'Part 2'!$P$8:$Q$155,2,FALSE))</f>
        <v>4347</v>
      </c>
      <c r="I127" s="10">
        <f>IF(ISNA(VLOOKUP($A127,'Part 2'!$S$8:$T$155,2,FALSE)),0,VLOOKUP($A127,'Part 2'!$S$8:$T$155,2,FALSE))</f>
        <v>981603.87</v>
      </c>
      <c r="J127" s="11">
        <f>IF(ISNA(VLOOKUP($A127,'Part 2'!$V$8:$W$155,2,FALSE)),0,VLOOKUP($A127,'Part 2'!$V$8:$W$155,2,FALSE))</f>
        <v>130160.2</v>
      </c>
      <c r="K127" s="10">
        <f>IF(ISNA(VLOOKUP($A127,'Part 2'!$Y$8:$Z$155,2,FALSE)),0,VLOOKUP($A127,'Part 2'!$Y$8:$Z$155,2,FALSE))</f>
        <v>24119.69</v>
      </c>
      <c r="L127" s="11">
        <f>IF(ISNA(VLOOKUP($A127,'Part 2'!$AB$8:$AC$155,2,FALSE)),0,VLOOKUP($A127,'Part 2'!$AB$8:$AC$155,2,FALSE))</f>
        <v>0</v>
      </c>
      <c r="M127" s="10">
        <f>IF(ISNA(VLOOKUP($A127,'Part 2'!$AE$8:$AF$155,2,FALSE)),0,VLOOKUP($A127,'Part 2'!$AE$8:$AF$155,2,FALSE))</f>
        <v>0</v>
      </c>
      <c r="N127" s="10">
        <f>IF(ISNA(VLOOKUP($A127,'Part 2'!$AH$8:$AI$155,2,FALSE)),0,VLOOKUP($A127,'Part 2'!$AH$8:$AI$155,2,FALSE))</f>
        <v>0</v>
      </c>
      <c r="O127" s="10">
        <f>IF(ISNA(VLOOKUP($A127,'Part 2'!$AK$8:$AL$155,2,FALSE)),0,VLOOKUP($A127,'Part 2'!$AK$8:$AL$155,2,FALSE))</f>
        <v>0</v>
      </c>
      <c r="P127" s="11">
        <f>IF(ISNA(VLOOKUP($A127,'Part 2'!$AN$8:$AO$155,2,FALSE)),0,VLOOKUP($A127,'Part 2'!$AN$8:$AO$155,2,FALSE))</f>
        <v>0</v>
      </c>
      <c r="Q127" s="11">
        <f>IF(ISNA(VLOOKUP($A127,'Part 2'!$AQ$8:$AR$155,2,FALSE)),0,VLOOKUP($A127,'Part 2'!$AQ$8:$AR$155,2,FALSE))</f>
        <v>714.9</v>
      </c>
      <c r="R127" s="10">
        <f>IF(ISNA(VLOOKUP($A127,'Part 2'!$AT$8:$AU$155,2,FALSE)),0,VLOOKUP($A127,'Part 2'!$AT$8:$AU$155,2,FALSE))</f>
        <v>0</v>
      </c>
      <c r="S127" s="10">
        <f>IF(ISNA(VLOOKUP($A127,'Part 2'!$AW$8:$AX$155,2,FALSE)),0,VLOOKUP($A127,'Part 2'!$AW$8:$AX$155,2,FALSE))</f>
        <v>37437.35</v>
      </c>
      <c r="T127" s="11">
        <v>0</v>
      </c>
    </row>
    <row r="128" spans="1:20" x14ac:dyDescent="0.25">
      <c r="A128" s="8">
        <v>6220</v>
      </c>
      <c r="B128" s="9" t="s">
        <v>117</v>
      </c>
      <c r="C128" s="10">
        <f>IF(ISNA(VLOOKUP($A128,'Part 2'!$A$8:$B$156,2,FALSE)),0,VLOOKUP($A128,'Part 2'!$A$8:$B$156,2,FALSE))</f>
        <v>1115615.6599999999</v>
      </c>
      <c r="D128" s="11">
        <f>IF(ISNA(VLOOKUP($A128,'Part 2'!$D$8:$E$120,2,FALSE)),0,VLOOKUP($A128,'Part 2'!$D$8:$E$120,2,FALSE))</f>
        <v>0</v>
      </c>
      <c r="E128" s="10">
        <f>IF(ISNA(VLOOKUP($A128,'Part 2'!$G$8:$H$153,2,FALSE)),0,VLOOKUP($A128,'Part 2'!$G$8:$H$153,2,FALSE))</f>
        <v>621512.06000000006</v>
      </c>
      <c r="F128" s="11">
        <f>IF(ISNA(VLOOKUP($A128,'Part 2'!$J$8:$K$137,2,FALSE)),0,VLOOKUP($A128,'Part 2'!$J$8:$K$137,2,FALSE))</f>
        <v>53866.05</v>
      </c>
      <c r="G128" s="10">
        <f>IF(ISNA(VLOOKUP($A128,'Part 2'!$M$8:$N$155,2,FALSE)),0,VLOOKUP($A128,'Part 2'!$M$8:$N$155,2,FALSE))</f>
        <v>60609.66</v>
      </c>
      <c r="H128" s="11">
        <f>IF(ISNA(VLOOKUP($A128,'Part 2'!$P$8:$Q$155,2,FALSE)),0,VLOOKUP($A128,'Part 2'!$P$8:$Q$155,2,FALSE))</f>
        <v>9709.5</v>
      </c>
      <c r="I128" s="10">
        <f>IF(ISNA(VLOOKUP($A128,'Part 2'!$S$8:$T$155,2,FALSE)),0,VLOOKUP($A128,'Part 2'!$S$8:$T$155,2,FALSE))</f>
        <v>375558.36</v>
      </c>
      <c r="J128" s="11">
        <f>IF(ISNA(VLOOKUP($A128,'Part 2'!$V$8:$W$155,2,FALSE)),0,VLOOKUP($A128,'Part 2'!$V$8:$W$155,2,FALSE))</f>
        <v>23800.16</v>
      </c>
      <c r="K128" s="10">
        <f>IF(ISNA(VLOOKUP($A128,'Part 2'!$Y$8:$Z$155,2,FALSE)),0,VLOOKUP($A128,'Part 2'!$Y$8:$Z$155,2,FALSE))</f>
        <v>39880.86</v>
      </c>
      <c r="L128" s="11">
        <f>IF(ISNA(VLOOKUP($A128,'Part 2'!$AB$8:$AC$155,2,FALSE)),0,VLOOKUP($A128,'Part 2'!$AB$8:$AC$155,2,FALSE))</f>
        <v>0</v>
      </c>
      <c r="M128" s="10">
        <f>IF(ISNA(VLOOKUP($A128,'Part 2'!$AE$8:$AF$155,2,FALSE)),0,VLOOKUP($A128,'Part 2'!$AE$8:$AF$155,2,FALSE))</f>
        <v>0</v>
      </c>
      <c r="N128" s="10">
        <f>IF(ISNA(VLOOKUP($A128,'Part 2'!$AH$8:$AI$155,2,FALSE)),0,VLOOKUP($A128,'Part 2'!$AH$8:$AI$155,2,FALSE))</f>
        <v>0</v>
      </c>
      <c r="O128" s="10">
        <f>IF(ISNA(VLOOKUP($A128,'Part 2'!$AK$8:$AL$155,2,FALSE)),0,VLOOKUP($A128,'Part 2'!$AK$8:$AL$155,2,FALSE))</f>
        <v>0</v>
      </c>
      <c r="P128" s="11">
        <f>IF(ISNA(VLOOKUP($A128,'Part 2'!$AN$8:$AO$155,2,FALSE)),0,VLOOKUP($A128,'Part 2'!$AN$8:$AO$155,2,FALSE))</f>
        <v>0</v>
      </c>
      <c r="Q128" s="11">
        <f>IF(ISNA(VLOOKUP($A128,'Part 2'!$AQ$8:$AR$155,2,FALSE)),0,VLOOKUP($A128,'Part 2'!$AQ$8:$AR$155,2,FALSE))</f>
        <v>15314.62</v>
      </c>
      <c r="R128" s="10">
        <f>IF(ISNA(VLOOKUP($A128,'Part 2'!$AT$8:$AU$155,2,FALSE)),0,VLOOKUP($A128,'Part 2'!$AT$8:$AU$155,2,FALSE))</f>
        <v>0</v>
      </c>
      <c r="S128" s="10">
        <f>IF(ISNA(VLOOKUP($A128,'Part 2'!$AW$8:$AX$155,2,FALSE)),0,VLOOKUP($A128,'Part 2'!$AW$8:$AX$155,2,FALSE))</f>
        <v>15026.12</v>
      </c>
      <c r="T128" s="11">
        <v>0</v>
      </c>
    </row>
    <row r="129" spans="1:20" x14ac:dyDescent="0.25">
      <c r="A129" s="8">
        <v>6312</v>
      </c>
      <c r="B129" s="9" t="s">
        <v>118</v>
      </c>
      <c r="C129" s="10">
        <f>IF(ISNA(VLOOKUP($A129,'Part 2'!$A$8:$B$156,2,FALSE)),0,VLOOKUP($A129,'Part 2'!$A$8:$B$156,2,FALSE))</f>
        <v>252489.15</v>
      </c>
      <c r="D129" s="11">
        <f>IF(ISNA(VLOOKUP($A129,'Part 2'!$D$8:$E$120,2,FALSE)),0,VLOOKUP($A129,'Part 2'!$D$8:$E$120,2,FALSE))</f>
        <v>0</v>
      </c>
      <c r="E129" s="10">
        <f>IF(ISNA(VLOOKUP($A129,'Part 2'!$G$8:$H$153,2,FALSE)),0,VLOOKUP($A129,'Part 2'!$G$8:$H$153,2,FALSE))</f>
        <v>731591.98</v>
      </c>
      <c r="F129" s="11">
        <f>IF(ISNA(VLOOKUP($A129,'Part 2'!$J$8:$K$137,2,FALSE)),0,VLOOKUP($A129,'Part 2'!$J$8:$K$137,2,FALSE))</f>
        <v>26100</v>
      </c>
      <c r="G129" s="10">
        <f>IF(ISNA(VLOOKUP($A129,'Part 2'!$M$8:$N$155,2,FALSE)),0,VLOOKUP($A129,'Part 2'!$M$8:$N$155,2,FALSE))</f>
        <v>0</v>
      </c>
      <c r="H129" s="11">
        <f>IF(ISNA(VLOOKUP($A129,'Part 2'!$P$8:$Q$155,2,FALSE)),0,VLOOKUP($A129,'Part 2'!$P$8:$Q$155,2,FALSE))</f>
        <v>0</v>
      </c>
      <c r="I129" s="10">
        <f>IF(ISNA(VLOOKUP($A129,'Part 2'!$S$8:$T$155,2,FALSE)),0,VLOOKUP($A129,'Part 2'!$S$8:$T$155,2,FALSE))</f>
        <v>220642.46</v>
      </c>
      <c r="J129" s="11">
        <f>IF(ISNA(VLOOKUP($A129,'Part 2'!$V$8:$W$155,2,FALSE)),0,VLOOKUP($A129,'Part 2'!$V$8:$W$155,2,FALSE))</f>
        <v>0</v>
      </c>
      <c r="K129" s="10">
        <f>IF(ISNA(VLOOKUP($A129,'Part 2'!$Y$8:$Z$155,2,FALSE)),0,VLOOKUP($A129,'Part 2'!$Y$8:$Z$155,2,FALSE))</f>
        <v>15154</v>
      </c>
      <c r="L129" s="11">
        <f>IF(ISNA(VLOOKUP($A129,'Part 2'!$AB$8:$AC$155,2,FALSE)),0,VLOOKUP($A129,'Part 2'!$AB$8:$AC$155,2,FALSE))</f>
        <v>0</v>
      </c>
      <c r="M129" s="10">
        <f>IF(ISNA(VLOOKUP($A129,'Part 2'!$AE$8:$AF$155,2,FALSE)),0,VLOOKUP($A129,'Part 2'!$AE$8:$AF$155,2,FALSE))</f>
        <v>0</v>
      </c>
      <c r="N129" s="10">
        <f>IF(ISNA(VLOOKUP($A129,'Part 2'!$AH$8:$AI$155,2,FALSE)),0,VLOOKUP($A129,'Part 2'!$AH$8:$AI$155,2,FALSE))</f>
        <v>0</v>
      </c>
      <c r="O129" s="10">
        <f>IF(ISNA(VLOOKUP($A129,'Part 2'!$AK$8:$AL$155,2,FALSE)),0,VLOOKUP($A129,'Part 2'!$AK$8:$AL$155,2,FALSE))</f>
        <v>0</v>
      </c>
      <c r="P129" s="11">
        <f>IF(ISNA(VLOOKUP($A129,'Part 2'!$AN$8:$AO$155,2,FALSE)),0,VLOOKUP($A129,'Part 2'!$AN$8:$AO$155,2,FALSE))</f>
        <v>0</v>
      </c>
      <c r="Q129" s="11">
        <f>IF(ISNA(VLOOKUP($A129,'Part 2'!$AQ$8:$AR$155,2,FALSE)),0,VLOOKUP($A129,'Part 2'!$AQ$8:$AR$155,2,FALSE))</f>
        <v>0</v>
      </c>
      <c r="R129" s="10">
        <f>IF(ISNA(VLOOKUP($A129,'Part 2'!$AT$8:$AU$155,2,FALSE)),0,VLOOKUP($A129,'Part 2'!$AT$8:$AU$155,2,FALSE))</f>
        <v>0</v>
      </c>
      <c r="S129" s="10">
        <f>IF(ISNA(VLOOKUP($A129,'Part 2'!$AW$8:$AX$155,2,FALSE)),0,VLOOKUP($A129,'Part 2'!$AW$8:$AX$155,2,FALSE))</f>
        <v>7769.48</v>
      </c>
      <c r="T129" s="11">
        <v>0</v>
      </c>
    </row>
    <row r="130" spans="1:20" x14ac:dyDescent="0.25">
      <c r="A130" s="8">
        <v>6400</v>
      </c>
      <c r="B130" s="9" t="s">
        <v>119</v>
      </c>
      <c r="C130" s="10">
        <f>IF(ISNA(VLOOKUP($A130,'Part 2'!$A$8:$B$156,2,FALSE)),0,VLOOKUP($A130,'Part 2'!$A$8:$B$156,2,FALSE))</f>
        <v>2838782.79</v>
      </c>
      <c r="D130" s="11">
        <f>IF(ISNA(VLOOKUP($A130,'Part 2'!$D$8:$E$120,2,FALSE)),0,VLOOKUP($A130,'Part 2'!$D$8:$E$120,2,FALSE))</f>
        <v>0</v>
      </c>
      <c r="E130" s="10">
        <f>IF(ISNA(VLOOKUP($A130,'Part 2'!$G$8:$H$153,2,FALSE)),0,VLOOKUP($A130,'Part 2'!$G$8:$H$153,2,FALSE))</f>
        <v>2220339.7599999998</v>
      </c>
      <c r="F130" s="11">
        <f>IF(ISNA(VLOOKUP($A130,'Part 2'!$J$8:$K$137,2,FALSE)),0,VLOOKUP($A130,'Part 2'!$J$8:$K$137,2,FALSE))</f>
        <v>508985.95</v>
      </c>
      <c r="G130" s="10">
        <f>IF(ISNA(VLOOKUP($A130,'Part 2'!$M$8:$N$155,2,FALSE)),0,VLOOKUP($A130,'Part 2'!$M$8:$N$155,2,FALSE))</f>
        <v>0</v>
      </c>
      <c r="H130" s="11">
        <f>IF(ISNA(VLOOKUP($A130,'Part 2'!$P$8:$Q$155,2,FALSE)),0,VLOOKUP($A130,'Part 2'!$P$8:$Q$155,2,FALSE))</f>
        <v>0</v>
      </c>
      <c r="I130" s="10">
        <f>IF(ISNA(VLOOKUP($A130,'Part 2'!$S$8:$T$155,2,FALSE)),0,VLOOKUP($A130,'Part 2'!$S$8:$T$155,2,FALSE))</f>
        <v>918574.13</v>
      </c>
      <c r="J130" s="11">
        <f>IF(ISNA(VLOOKUP($A130,'Part 2'!$V$8:$W$155,2,FALSE)),0,VLOOKUP($A130,'Part 2'!$V$8:$W$155,2,FALSE))</f>
        <v>1350</v>
      </c>
      <c r="K130" s="10">
        <f>IF(ISNA(VLOOKUP($A130,'Part 2'!$Y$8:$Z$155,2,FALSE)),0,VLOOKUP($A130,'Part 2'!$Y$8:$Z$155,2,FALSE))</f>
        <v>39658.03</v>
      </c>
      <c r="L130" s="11">
        <f>IF(ISNA(VLOOKUP($A130,'Part 2'!$AB$8:$AC$155,2,FALSE)),0,VLOOKUP($A130,'Part 2'!$AB$8:$AC$155,2,FALSE))</f>
        <v>314.24</v>
      </c>
      <c r="M130" s="10">
        <f>IF(ISNA(VLOOKUP($A130,'Part 2'!$AE$8:$AF$155,2,FALSE)),0,VLOOKUP($A130,'Part 2'!$AE$8:$AF$155,2,FALSE))</f>
        <v>8336</v>
      </c>
      <c r="N130" s="10">
        <f>IF(ISNA(VLOOKUP($A130,'Part 2'!$AH$8:$AI$155,2,FALSE)),0,VLOOKUP($A130,'Part 2'!$AH$8:$AI$155,2,FALSE))</f>
        <v>8336</v>
      </c>
      <c r="O130" s="10">
        <f>IF(ISNA(VLOOKUP($A130,'Part 2'!$AK$8:$AL$155,2,FALSE)),0,VLOOKUP($A130,'Part 2'!$AK$8:$AL$155,2,FALSE))</f>
        <v>0</v>
      </c>
      <c r="P130" s="11">
        <f>IF(ISNA(VLOOKUP($A130,'Part 2'!$AN$8:$AO$155,2,FALSE)),0,VLOOKUP($A130,'Part 2'!$AN$8:$AO$155,2,FALSE))</f>
        <v>0</v>
      </c>
      <c r="Q130" s="11">
        <f>IF(ISNA(VLOOKUP($A130,'Part 2'!$AQ$8:$AR$155,2,FALSE)),0,VLOOKUP($A130,'Part 2'!$AQ$8:$AR$155,2,FALSE))</f>
        <v>0</v>
      </c>
      <c r="R130" s="10">
        <f>IF(ISNA(VLOOKUP($A130,'Part 2'!$AT$8:$AU$155,2,FALSE)),0,VLOOKUP($A130,'Part 2'!$AT$8:$AU$155,2,FALSE))</f>
        <v>0</v>
      </c>
      <c r="S130" s="10">
        <f>IF(ISNA(VLOOKUP($A130,'Part 2'!$AW$8:$AX$155,2,FALSE)),0,VLOOKUP($A130,'Part 2'!$AW$8:$AX$155,2,FALSE))</f>
        <v>0</v>
      </c>
      <c r="T130" s="11">
        <v>0</v>
      </c>
    </row>
    <row r="131" spans="1:20" x14ac:dyDescent="0.25">
      <c r="A131" s="8">
        <v>6500</v>
      </c>
      <c r="B131" s="9" t="s">
        <v>120</v>
      </c>
      <c r="C131" s="10">
        <f>IF(ISNA(VLOOKUP($A131,'Part 2'!$A$8:$B$156,2,FALSE)),0,VLOOKUP($A131,'Part 2'!$A$8:$B$156,2,FALSE))</f>
        <v>2078101.97</v>
      </c>
      <c r="D131" s="11">
        <f>IF(ISNA(VLOOKUP($A131,'Part 2'!$D$8:$E$120,2,FALSE)),0,VLOOKUP($A131,'Part 2'!$D$8:$E$120,2,FALSE))</f>
        <v>0</v>
      </c>
      <c r="E131" s="10">
        <f>IF(ISNA(VLOOKUP($A131,'Part 2'!$G$8:$H$153,2,FALSE)),0,VLOOKUP($A131,'Part 2'!$G$8:$H$153,2,FALSE))</f>
        <v>911775.93</v>
      </c>
      <c r="F131" s="11">
        <f>IF(ISNA(VLOOKUP($A131,'Part 2'!$J$8:$K$137,2,FALSE)),0,VLOOKUP($A131,'Part 2'!$J$8:$K$137,2,FALSE))</f>
        <v>203688.59</v>
      </c>
      <c r="G131" s="10">
        <f>IF(ISNA(VLOOKUP($A131,'Part 2'!$M$8:$N$155,2,FALSE)),0,VLOOKUP($A131,'Part 2'!$M$8:$N$155,2,FALSE))</f>
        <v>0</v>
      </c>
      <c r="H131" s="11">
        <f>IF(ISNA(VLOOKUP($A131,'Part 2'!$P$8:$Q$155,2,FALSE)),0,VLOOKUP($A131,'Part 2'!$P$8:$Q$155,2,FALSE))</f>
        <v>0</v>
      </c>
      <c r="I131" s="10">
        <f>IF(ISNA(VLOOKUP($A131,'Part 2'!$S$8:$T$155,2,FALSE)),0,VLOOKUP($A131,'Part 2'!$S$8:$T$155,2,FALSE))</f>
        <v>595316.26</v>
      </c>
      <c r="J131" s="11">
        <f>IF(ISNA(VLOOKUP($A131,'Part 2'!$V$8:$W$155,2,FALSE)),0,VLOOKUP($A131,'Part 2'!$V$8:$W$155,2,FALSE))</f>
        <v>9368.2099999999991</v>
      </c>
      <c r="K131" s="10">
        <f>IF(ISNA(VLOOKUP($A131,'Part 2'!$Y$8:$Z$155,2,FALSE)),0,VLOOKUP($A131,'Part 2'!$Y$8:$Z$155,2,FALSE))</f>
        <v>7329.05</v>
      </c>
      <c r="L131" s="11">
        <f>IF(ISNA(VLOOKUP($A131,'Part 2'!$AB$8:$AC$155,2,FALSE)),0,VLOOKUP($A131,'Part 2'!$AB$8:$AC$155,2,FALSE))</f>
        <v>0</v>
      </c>
      <c r="M131" s="10">
        <f>IF(ISNA(VLOOKUP($A131,'Part 2'!$AE$8:$AF$155,2,FALSE)),0,VLOOKUP($A131,'Part 2'!$AE$8:$AF$155,2,FALSE))</f>
        <v>0</v>
      </c>
      <c r="N131" s="10">
        <f>IF(ISNA(VLOOKUP($A131,'Part 2'!$AH$8:$AI$155,2,FALSE)),0,VLOOKUP($A131,'Part 2'!$AH$8:$AI$155,2,FALSE))</f>
        <v>0</v>
      </c>
      <c r="O131" s="10">
        <f>IF(ISNA(VLOOKUP($A131,'Part 2'!$AK$8:$AL$155,2,FALSE)),0,VLOOKUP($A131,'Part 2'!$AK$8:$AL$155,2,FALSE))</f>
        <v>0</v>
      </c>
      <c r="P131" s="11">
        <f>IF(ISNA(VLOOKUP($A131,'Part 2'!$AN$8:$AO$155,2,FALSE)),0,VLOOKUP($A131,'Part 2'!$AN$8:$AO$155,2,FALSE))</f>
        <v>0</v>
      </c>
      <c r="Q131" s="11">
        <f>IF(ISNA(VLOOKUP($A131,'Part 2'!$AQ$8:$AR$155,2,FALSE)),0,VLOOKUP($A131,'Part 2'!$AQ$8:$AR$155,2,FALSE))</f>
        <v>0</v>
      </c>
      <c r="R131" s="10">
        <f>IF(ISNA(VLOOKUP($A131,'Part 2'!$AT$8:$AU$155,2,FALSE)),0,VLOOKUP($A131,'Part 2'!$AT$8:$AU$155,2,FALSE))</f>
        <v>0</v>
      </c>
      <c r="S131" s="10">
        <f>IF(ISNA(VLOOKUP($A131,'Part 2'!$AW$8:$AX$155,2,FALSE)),0,VLOOKUP($A131,'Part 2'!$AW$8:$AX$155,2,FALSE))</f>
        <v>0</v>
      </c>
      <c r="T131" s="11">
        <v>0</v>
      </c>
    </row>
    <row r="132" spans="1:20" x14ac:dyDescent="0.25">
      <c r="A132" s="8">
        <v>6600</v>
      </c>
      <c r="B132" s="9" t="s">
        <v>121</v>
      </c>
      <c r="C132" s="10">
        <f>IF(ISNA(VLOOKUP($A132,'Part 2'!$A$8:$B$156,2,FALSE)),0,VLOOKUP($A132,'Part 2'!$A$8:$B$156,2,FALSE))</f>
        <v>1865423.22</v>
      </c>
      <c r="D132" s="11">
        <f>IF(ISNA(VLOOKUP($A132,'Part 2'!$D$8:$E$120,2,FALSE)),0,VLOOKUP($A132,'Part 2'!$D$8:$E$120,2,FALSE))</f>
        <v>0</v>
      </c>
      <c r="E132" s="10">
        <f>IF(ISNA(VLOOKUP($A132,'Part 2'!$G$8:$H$153,2,FALSE)),0,VLOOKUP($A132,'Part 2'!$G$8:$H$153,2,FALSE))</f>
        <v>889426.82</v>
      </c>
      <c r="F132" s="11">
        <f>IF(ISNA(VLOOKUP($A132,'Part 2'!$J$8:$K$137,2,FALSE)),0,VLOOKUP($A132,'Part 2'!$J$8:$K$137,2,FALSE))</f>
        <v>119632.78</v>
      </c>
      <c r="G132" s="10">
        <f>IF(ISNA(VLOOKUP($A132,'Part 2'!$M$8:$N$155,2,FALSE)),0,VLOOKUP($A132,'Part 2'!$M$8:$N$155,2,FALSE))</f>
        <v>0</v>
      </c>
      <c r="H132" s="11">
        <f>IF(ISNA(VLOOKUP($A132,'Part 2'!$P$8:$Q$155,2,FALSE)),0,VLOOKUP($A132,'Part 2'!$P$8:$Q$155,2,FALSE))</f>
        <v>0</v>
      </c>
      <c r="I132" s="10">
        <f>IF(ISNA(VLOOKUP($A132,'Part 2'!$S$8:$T$155,2,FALSE)),0,VLOOKUP($A132,'Part 2'!$S$8:$T$155,2,FALSE))</f>
        <v>616370.05000000005</v>
      </c>
      <c r="J132" s="11">
        <f>IF(ISNA(VLOOKUP($A132,'Part 2'!$V$8:$W$155,2,FALSE)),0,VLOOKUP($A132,'Part 2'!$V$8:$W$155,2,FALSE))</f>
        <v>0</v>
      </c>
      <c r="K132" s="10">
        <f>IF(ISNA(VLOOKUP($A132,'Part 2'!$Y$8:$Z$155,2,FALSE)),0,VLOOKUP($A132,'Part 2'!$Y$8:$Z$155,2,FALSE))</f>
        <v>37916.03</v>
      </c>
      <c r="L132" s="11">
        <f>IF(ISNA(VLOOKUP($A132,'Part 2'!$AB$8:$AC$155,2,FALSE)),0,VLOOKUP($A132,'Part 2'!$AB$8:$AC$155,2,FALSE))</f>
        <v>0</v>
      </c>
      <c r="M132" s="10">
        <f>IF(ISNA(VLOOKUP($A132,'Part 2'!$AE$8:$AF$155,2,FALSE)),0,VLOOKUP($A132,'Part 2'!$AE$8:$AF$155,2,FALSE))</f>
        <v>0</v>
      </c>
      <c r="N132" s="10">
        <f>IF(ISNA(VLOOKUP($A132,'Part 2'!$AH$8:$AI$155,2,FALSE)),0,VLOOKUP($A132,'Part 2'!$AH$8:$AI$155,2,FALSE))</f>
        <v>0</v>
      </c>
      <c r="O132" s="10">
        <f>IF(ISNA(VLOOKUP($A132,'Part 2'!$AK$8:$AL$155,2,FALSE)),0,VLOOKUP($A132,'Part 2'!$AK$8:$AL$155,2,FALSE))</f>
        <v>0</v>
      </c>
      <c r="P132" s="11">
        <f>IF(ISNA(VLOOKUP($A132,'Part 2'!$AN$8:$AO$155,2,FALSE)),0,VLOOKUP($A132,'Part 2'!$AN$8:$AO$155,2,FALSE))</f>
        <v>0</v>
      </c>
      <c r="Q132" s="11">
        <f>IF(ISNA(VLOOKUP($A132,'Part 2'!$AQ$8:$AR$155,2,FALSE)),0,VLOOKUP($A132,'Part 2'!$AQ$8:$AR$155,2,FALSE))</f>
        <v>0</v>
      </c>
      <c r="R132" s="10">
        <f>IF(ISNA(VLOOKUP($A132,'Part 2'!$AT$8:$AU$155,2,FALSE)),0,VLOOKUP($A132,'Part 2'!$AT$8:$AU$155,2,FALSE))</f>
        <v>0</v>
      </c>
      <c r="S132" s="10">
        <f>IF(ISNA(VLOOKUP($A132,'Part 2'!$AW$8:$AX$155,2,FALSE)),0,VLOOKUP($A132,'Part 2'!$AW$8:$AX$155,2,FALSE))</f>
        <v>0</v>
      </c>
      <c r="T132" s="11">
        <v>0</v>
      </c>
    </row>
    <row r="133" spans="1:20" x14ac:dyDescent="0.25">
      <c r="A133" s="8">
        <v>6711</v>
      </c>
      <c r="B133" s="9" t="s">
        <v>122</v>
      </c>
      <c r="C133" s="10">
        <f>IF(ISNA(VLOOKUP($A133,'Part 2'!$A$8:$B$156,2,FALSE)),0,VLOOKUP($A133,'Part 2'!$A$8:$B$156,2,FALSE))</f>
        <v>2306792.58</v>
      </c>
      <c r="D133" s="11">
        <f>IF(ISNA(VLOOKUP($A133,'Part 2'!$D$8:$E$120,2,FALSE)),0,VLOOKUP($A133,'Part 2'!$D$8:$E$120,2,FALSE))</f>
        <v>0</v>
      </c>
      <c r="E133" s="10">
        <f>IF(ISNA(VLOOKUP($A133,'Part 2'!$G$8:$H$153,2,FALSE)),0,VLOOKUP($A133,'Part 2'!$G$8:$H$153,2,FALSE))</f>
        <v>2429478.63</v>
      </c>
      <c r="F133" s="11">
        <f>IF(ISNA(VLOOKUP($A133,'Part 2'!$J$8:$K$137,2,FALSE)),0,VLOOKUP($A133,'Part 2'!$J$8:$K$137,2,FALSE))</f>
        <v>276459.92</v>
      </c>
      <c r="G133" s="10">
        <f>IF(ISNA(VLOOKUP($A133,'Part 2'!$M$8:$N$155,2,FALSE)),0,VLOOKUP($A133,'Part 2'!$M$8:$N$155,2,FALSE))</f>
        <v>0</v>
      </c>
      <c r="H133" s="11">
        <f>IF(ISNA(VLOOKUP($A133,'Part 2'!$P$8:$Q$155,2,FALSE)),0,VLOOKUP($A133,'Part 2'!$P$8:$Q$155,2,FALSE))</f>
        <v>0</v>
      </c>
      <c r="I133" s="10">
        <f>IF(ISNA(VLOOKUP($A133,'Part 2'!$S$8:$T$155,2,FALSE)),0,VLOOKUP($A133,'Part 2'!$S$8:$T$155,2,FALSE))</f>
        <v>1039865.67</v>
      </c>
      <c r="J133" s="11">
        <f>IF(ISNA(VLOOKUP($A133,'Part 2'!$V$8:$W$155,2,FALSE)),0,VLOOKUP($A133,'Part 2'!$V$8:$W$155,2,FALSE))</f>
        <v>0</v>
      </c>
      <c r="K133" s="10">
        <f>IF(ISNA(VLOOKUP($A133,'Part 2'!$Y$8:$Z$155,2,FALSE)),0,VLOOKUP($A133,'Part 2'!$Y$8:$Z$155,2,FALSE))</f>
        <v>22743.68</v>
      </c>
      <c r="L133" s="11">
        <f>IF(ISNA(VLOOKUP($A133,'Part 2'!$AB$8:$AC$155,2,FALSE)),0,VLOOKUP($A133,'Part 2'!$AB$8:$AC$155,2,FALSE))</f>
        <v>0</v>
      </c>
      <c r="M133" s="10">
        <f>IF(ISNA(VLOOKUP($A133,'Part 2'!$AE$8:$AF$155,2,FALSE)),0,VLOOKUP($A133,'Part 2'!$AE$8:$AF$155,2,FALSE))</f>
        <v>990000</v>
      </c>
      <c r="N133" s="10">
        <f>IF(ISNA(VLOOKUP($A133,'Part 2'!$AH$8:$AI$155,2,FALSE)),0,VLOOKUP($A133,'Part 2'!$AH$8:$AI$155,2,FALSE))</f>
        <v>0</v>
      </c>
      <c r="O133" s="10">
        <f>IF(ISNA(VLOOKUP($A133,'Part 2'!$AK$8:$AL$155,2,FALSE)),0,VLOOKUP($A133,'Part 2'!$AK$8:$AL$155,2,FALSE))</f>
        <v>0</v>
      </c>
      <c r="P133" s="11">
        <f>IF(ISNA(VLOOKUP($A133,'Part 2'!$AN$8:$AO$155,2,FALSE)),0,VLOOKUP($A133,'Part 2'!$AN$8:$AO$155,2,FALSE))</f>
        <v>0</v>
      </c>
      <c r="Q133" s="11">
        <f>IF(ISNA(VLOOKUP($A133,'Part 2'!$AQ$8:$AR$155,2,FALSE)),0,VLOOKUP($A133,'Part 2'!$AQ$8:$AR$155,2,FALSE))</f>
        <v>0</v>
      </c>
      <c r="R133" s="10">
        <f>IF(ISNA(VLOOKUP($A133,'Part 2'!$AT$8:$AU$155,2,FALSE)),0,VLOOKUP($A133,'Part 2'!$AT$8:$AU$155,2,FALSE))</f>
        <v>0</v>
      </c>
      <c r="S133" s="10">
        <f>IF(ISNA(VLOOKUP($A133,'Part 2'!$AW$8:$AX$155,2,FALSE)),0,VLOOKUP($A133,'Part 2'!$AW$8:$AX$155,2,FALSE))</f>
        <v>0</v>
      </c>
      <c r="T133" s="11">
        <v>0</v>
      </c>
    </row>
    <row r="134" spans="1:20" x14ac:dyDescent="0.25">
      <c r="A134" s="8">
        <v>6811</v>
      </c>
      <c r="B134" s="9" t="s">
        <v>123</v>
      </c>
      <c r="C134" s="10">
        <f>IF(ISNA(VLOOKUP($A134,'Part 2'!$A$8:$B$156,2,FALSE)),0,VLOOKUP($A134,'Part 2'!$A$8:$B$156,2,FALSE))</f>
        <v>850941</v>
      </c>
      <c r="D134" s="11">
        <f>IF(ISNA(VLOOKUP($A134,'Part 2'!$D$8:$E$120,2,FALSE)),0,VLOOKUP($A134,'Part 2'!$D$8:$E$120,2,FALSE))</f>
        <v>0</v>
      </c>
      <c r="E134" s="10">
        <f>IF(ISNA(VLOOKUP($A134,'Part 2'!$G$8:$H$153,2,FALSE)),0,VLOOKUP($A134,'Part 2'!$G$8:$H$153,2,FALSE))</f>
        <v>750221.74</v>
      </c>
      <c r="F134" s="11">
        <f>IF(ISNA(VLOOKUP($A134,'Part 2'!$J$8:$K$137,2,FALSE)),0,VLOOKUP($A134,'Part 2'!$J$8:$K$137,2,FALSE))</f>
        <v>89992.49</v>
      </c>
      <c r="G134" s="10">
        <f>IF(ISNA(VLOOKUP($A134,'Part 2'!$M$8:$N$155,2,FALSE)),0,VLOOKUP($A134,'Part 2'!$M$8:$N$155,2,FALSE))</f>
        <v>0</v>
      </c>
      <c r="H134" s="11">
        <f>IF(ISNA(VLOOKUP($A134,'Part 2'!$P$8:$Q$155,2,FALSE)),0,VLOOKUP($A134,'Part 2'!$P$8:$Q$155,2,FALSE))</f>
        <v>0</v>
      </c>
      <c r="I134" s="10">
        <f>IF(ISNA(VLOOKUP($A134,'Part 2'!$S$8:$T$155,2,FALSE)),0,VLOOKUP($A134,'Part 2'!$S$8:$T$155,2,FALSE))</f>
        <v>302208.34000000003</v>
      </c>
      <c r="J134" s="11">
        <f>IF(ISNA(VLOOKUP($A134,'Part 2'!$V$8:$W$155,2,FALSE)),0,VLOOKUP($A134,'Part 2'!$V$8:$W$155,2,FALSE))</f>
        <v>2691.53</v>
      </c>
      <c r="K134" s="10">
        <f>IF(ISNA(VLOOKUP($A134,'Part 2'!$Y$8:$Z$155,2,FALSE)),0,VLOOKUP($A134,'Part 2'!$Y$8:$Z$155,2,FALSE))</f>
        <v>7499.05</v>
      </c>
      <c r="L134" s="11">
        <f>IF(ISNA(VLOOKUP($A134,'Part 2'!$AB$8:$AC$155,2,FALSE)),0,VLOOKUP($A134,'Part 2'!$AB$8:$AC$155,2,FALSE))</f>
        <v>0</v>
      </c>
      <c r="M134" s="10">
        <f>IF(ISNA(VLOOKUP($A134,'Part 2'!$AE$8:$AF$155,2,FALSE)),0,VLOOKUP($A134,'Part 2'!$AE$8:$AF$155,2,FALSE))</f>
        <v>0</v>
      </c>
      <c r="N134" s="10">
        <f>IF(ISNA(VLOOKUP($A134,'Part 2'!$AH$8:$AI$155,2,FALSE)),0,VLOOKUP($A134,'Part 2'!$AH$8:$AI$155,2,FALSE))</f>
        <v>0</v>
      </c>
      <c r="O134" s="10">
        <f>IF(ISNA(VLOOKUP($A134,'Part 2'!$AK$8:$AL$155,2,FALSE)),0,VLOOKUP($A134,'Part 2'!$AK$8:$AL$155,2,FALSE))</f>
        <v>0</v>
      </c>
      <c r="P134" s="11">
        <f>IF(ISNA(VLOOKUP($A134,'Part 2'!$AN$8:$AO$155,2,FALSE)),0,VLOOKUP($A134,'Part 2'!$AN$8:$AO$155,2,FALSE))</f>
        <v>0</v>
      </c>
      <c r="Q134" s="11">
        <f>IF(ISNA(VLOOKUP($A134,'Part 2'!$AQ$8:$AR$155,2,FALSE)),0,VLOOKUP($A134,'Part 2'!$AQ$8:$AR$155,2,FALSE))</f>
        <v>0</v>
      </c>
      <c r="R134" s="10">
        <f>IF(ISNA(VLOOKUP($A134,'Part 2'!$AT$8:$AU$155,2,FALSE)),0,VLOOKUP($A134,'Part 2'!$AT$8:$AU$155,2,FALSE))</f>
        <v>0</v>
      </c>
      <c r="S134" s="10">
        <f>IF(ISNA(VLOOKUP($A134,'Part 2'!$AW$8:$AX$155,2,FALSE)),0,VLOOKUP($A134,'Part 2'!$AW$8:$AX$155,2,FALSE))</f>
        <v>0</v>
      </c>
      <c r="T134" s="11">
        <v>0</v>
      </c>
    </row>
    <row r="135" spans="1:20" x14ac:dyDescent="0.25">
      <c r="A135" s="8">
        <v>6812</v>
      </c>
      <c r="B135" s="9" t="s">
        <v>124</v>
      </c>
      <c r="C135" s="10">
        <f>IF(ISNA(VLOOKUP($A135,'Part 2'!$A$8:$B$156,2,FALSE)),0,VLOOKUP($A135,'Part 2'!$A$8:$B$156,2,FALSE))</f>
        <v>645304.27</v>
      </c>
      <c r="D135" s="11">
        <f>IF(ISNA(VLOOKUP($A135,'Part 2'!$D$8:$E$120,2,FALSE)),0,VLOOKUP($A135,'Part 2'!$D$8:$E$120,2,FALSE))</f>
        <v>0</v>
      </c>
      <c r="E135" s="10">
        <f>IF(ISNA(VLOOKUP($A135,'Part 2'!$G$8:$H$153,2,FALSE)),0,VLOOKUP($A135,'Part 2'!$G$8:$H$153,2,FALSE))</f>
        <v>466654.39</v>
      </c>
      <c r="F135" s="11">
        <f>IF(ISNA(VLOOKUP($A135,'Part 2'!$J$8:$K$137,2,FALSE)),0,VLOOKUP($A135,'Part 2'!$J$8:$K$137,2,FALSE))</f>
        <v>8343.86</v>
      </c>
      <c r="G135" s="10">
        <f>IF(ISNA(VLOOKUP($A135,'Part 2'!$M$8:$N$155,2,FALSE)),0,VLOOKUP($A135,'Part 2'!$M$8:$N$155,2,FALSE))</f>
        <v>0</v>
      </c>
      <c r="H135" s="11">
        <f>IF(ISNA(VLOOKUP($A135,'Part 2'!$P$8:$Q$155,2,FALSE)),0,VLOOKUP($A135,'Part 2'!$P$8:$Q$155,2,FALSE))</f>
        <v>0</v>
      </c>
      <c r="I135" s="10">
        <f>IF(ISNA(VLOOKUP($A135,'Part 2'!$S$8:$T$155,2,FALSE)),0,VLOOKUP($A135,'Part 2'!$S$8:$T$155,2,FALSE))</f>
        <v>211336.48</v>
      </c>
      <c r="J135" s="11">
        <f>IF(ISNA(VLOOKUP($A135,'Part 2'!$V$8:$W$155,2,FALSE)),0,VLOOKUP($A135,'Part 2'!$V$8:$W$155,2,FALSE))</f>
        <v>3368.86</v>
      </c>
      <c r="K135" s="10">
        <f>IF(ISNA(VLOOKUP($A135,'Part 2'!$Y$8:$Z$155,2,FALSE)),0,VLOOKUP($A135,'Part 2'!$Y$8:$Z$155,2,FALSE))</f>
        <v>4413.45</v>
      </c>
      <c r="L135" s="11">
        <f>IF(ISNA(VLOOKUP($A135,'Part 2'!$AB$8:$AC$155,2,FALSE)),0,VLOOKUP($A135,'Part 2'!$AB$8:$AC$155,2,FALSE))</f>
        <v>889.07</v>
      </c>
      <c r="M135" s="10">
        <f>IF(ISNA(VLOOKUP($A135,'Part 2'!$AE$8:$AF$155,2,FALSE)),0,VLOOKUP($A135,'Part 2'!$AE$8:$AF$155,2,FALSE))</f>
        <v>0</v>
      </c>
      <c r="N135" s="10">
        <f>IF(ISNA(VLOOKUP($A135,'Part 2'!$AH$8:$AI$155,2,FALSE)),0,VLOOKUP($A135,'Part 2'!$AH$8:$AI$155,2,FALSE))</f>
        <v>0</v>
      </c>
      <c r="O135" s="10">
        <f>IF(ISNA(VLOOKUP($A135,'Part 2'!$AK$8:$AL$155,2,FALSE)),0,VLOOKUP($A135,'Part 2'!$AK$8:$AL$155,2,FALSE))</f>
        <v>0</v>
      </c>
      <c r="P135" s="11">
        <f>IF(ISNA(VLOOKUP($A135,'Part 2'!$AN$8:$AO$155,2,FALSE)),0,VLOOKUP($A135,'Part 2'!$AN$8:$AO$155,2,FALSE))</f>
        <v>0</v>
      </c>
      <c r="Q135" s="11">
        <f>IF(ISNA(VLOOKUP($A135,'Part 2'!$AQ$8:$AR$155,2,FALSE)),0,VLOOKUP($A135,'Part 2'!$AQ$8:$AR$155,2,FALSE))</f>
        <v>0</v>
      </c>
      <c r="R135" s="10">
        <f>IF(ISNA(VLOOKUP($A135,'Part 2'!$AT$8:$AU$155,2,FALSE)),0,VLOOKUP($A135,'Part 2'!$AT$8:$AU$155,2,FALSE))</f>
        <v>0</v>
      </c>
      <c r="S135" s="10">
        <f>IF(ISNA(VLOOKUP($A135,'Part 2'!$AW$8:$AX$155,2,FALSE)),0,VLOOKUP($A135,'Part 2'!$AW$8:$AX$155,2,FALSE))</f>
        <v>0</v>
      </c>
      <c r="T135" s="11">
        <v>0</v>
      </c>
    </row>
    <row r="136" spans="1:20" x14ac:dyDescent="0.25">
      <c r="A136" s="8">
        <v>6900</v>
      </c>
      <c r="B136" s="9" t="s">
        <v>125</v>
      </c>
      <c r="C136" s="10">
        <f>IF(ISNA(VLOOKUP($A136,'Part 2'!$A$8:$B$156,2,FALSE)),0,VLOOKUP($A136,'Part 2'!$A$8:$B$156,2,FALSE))</f>
        <v>1484945.57</v>
      </c>
      <c r="D136" s="11">
        <f>IF(ISNA(VLOOKUP($A136,'Part 2'!$D$8:$E$120,2,FALSE)),0,VLOOKUP($A136,'Part 2'!$D$8:$E$120,2,FALSE))</f>
        <v>0</v>
      </c>
      <c r="E136" s="10">
        <f>IF(ISNA(VLOOKUP($A136,'Part 2'!$G$8:$H$153,2,FALSE)),0,VLOOKUP($A136,'Part 2'!$G$8:$H$153,2,FALSE))</f>
        <v>662431.94999999995</v>
      </c>
      <c r="F136" s="11">
        <f>IF(ISNA(VLOOKUP($A136,'Part 2'!$J$8:$K$137,2,FALSE)),0,VLOOKUP($A136,'Part 2'!$J$8:$K$137,2,FALSE))</f>
        <v>124072.87</v>
      </c>
      <c r="G136" s="10">
        <f>IF(ISNA(VLOOKUP($A136,'Part 2'!$M$8:$N$155,2,FALSE)),0,VLOOKUP($A136,'Part 2'!$M$8:$N$155,2,FALSE))</f>
        <v>0</v>
      </c>
      <c r="H136" s="11">
        <f>IF(ISNA(VLOOKUP($A136,'Part 2'!$P$8:$Q$155,2,FALSE)),0,VLOOKUP($A136,'Part 2'!$P$8:$Q$155,2,FALSE))</f>
        <v>0</v>
      </c>
      <c r="I136" s="10">
        <f>IF(ISNA(VLOOKUP($A136,'Part 2'!$S$8:$T$155,2,FALSE)),0,VLOOKUP($A136,'Part 2'!$S$8:$T$155,2,FALSE))</f>
        <v>468823</v>
      </c>
      <c r="J136" s="11">
        <f>IF(ISNA(VLOOKUP($A136,'Part 2'!$V$8:$W$155,2,FALSE)),0,VLOOKUP($A136,'Part 2'!$V$8:$W$155,2,FALSE))</f>
        <v>7193.41</v>
      </c>
      <c r="K136" s="10">
        <f>IF(ISNA(VLOOKUP($A136,'Part 2'!$Y$8:$Z$155,2,FALSE)),0,VLOOKUP($A136,'Part 2'!$Y$8:$Z$155,2,FALSE))</f>
        <v>25350.99</v>
      </c>
      <c r="L136" s="11">
        <f>IF(ISNA(VLOOKUP($A136,'Part 2'!$AB$8:$AC$155,2,FALSE)),0,VLOOKUP($A136,'Part 2'!$AB$8:$AC$155,2,FALSE))</f>
        <v>0</v>
      </c>
      <c r="M136" s="10">
        <f>IF(ISNA(VLOOKUP($A136,'Part 2'!$AE$8:$AF$155,2,FALSE)),0,VLOOKUP($A136,'Part 2'!$AE$8:$AF$155,2,FALSE))</f>
        <v>20800</v>
      </c>
      <c r="N136" s="10">
        <f>IF(ISNA(VLOOKUP($A136,'Part 2'!$AH$8:$AI$155,2,FALSE)),0,VLOOKUP($A136,'Part 2'!$AH$8:$AI$155,2,FALSE))</f>
        <v>0</v>
      </c>
      <c r="O136" s="10">
        <f>IF(ISNA(VLOOKUP($A136,'Part 2'!$AK$8:$AL$155,2,FALSE)),0,VLOOKUP($A136,'Part 2'!$AK$8:$AL$155,2,FALSE))</f>
        <v>0</v>
      </c>
      <c r="P136" s="11">
        <f>IF(ISNA(VLOOKUP($A136,'Part 2'!$AN$8:$AO$155,2,FALSE)),0,VLOOKUP($A136,'Part 2'!$AN$8:$AO$155,2,FALSE))</f>
        <v>0</v>
      </c>
      <c r="Q136" s="11">
        <f>IF(ISNA(VLOOKUP($A136,'Part 2'!$AQ$8:$AR$155,2,FALSE)),0,VLOOKUP($A136,'Part 2'!$AQ$8:$AR$155,2,FALSE))</f>
        <v>0</v>
      </c>
      <c r="R136" s="10">
        <f>IF(ISNA(VLOOKUP($A136,'Part 2'!$AT$8:$AU$155,2,FALSE)),0,VLOOKUP($A136,'Part 2'!$AT$8:$AU$155,2,FALSE))</f>
        <v>0</v>
      </c>
      <c r="S136" s="10">
        <f>IF(ISNA(VLOOKUP($A136,'Part 2'!$AW$8:$AX$155,2,FALSE)),0,VLOOKUP($A136,'Part 2'!$AW$8:$AX$155,2,FALSE))</f>
        <v>1905</v>
      </c>
      <c r="T136" s="11">
        <v>0</v>
      </c>
    </row>
    <row r="137" spans="1:20" x14ac:dyDescent="0.25">
      <c r="A137" s="8">
        <v>6920</v>
      </c>
      <c r="B137" s="9" t="s">
        <v>126</v>
      </c>
      <c r="C137" s="10">
        <f>IF(ISNA(VLOOKUP($A137,'Part 2'!$A$8:$B$156,2,FALSE)),0,VLOOKUP($A137,'Part 2'!$A$8:$B$156,2,FALSE))</f>
        <v>1495693.7</v>
      </c>
      <c r="D137" s="11">
        <f>IF(ISNA(VLOOKUP($A137,'Part 2'!$D$8:$E$120,2,FALSE)),0,VLOOKUP($A137,'Part 2'!$D$8:$E$120,2,FALSE))</f>
        <v>0</v>
      </c>
      <c r="E137" s="10">
        <f>IF(ISNA(VLOOKUP($A137,'Part 2'!$G$8:$H$153,2,FALSE)),0,VLOOKUP($A137,'Part 2'!$G$8:$H$153,2,FALSE))</f>
        <v>365414.28</v>
      </c>
      <c r="F137" s="11">
        <f>IF(ISNA(VLOOKUP($A137,'Part 2'!$J$8:$K$137,2,FALSE)),0,VLOOKUP($A137,'Part 2'!$J$8:$K$137,2,FALSE))</f>
        <v>19897.669999999998</v>
      </c>
      <c r="G137" s="10">
        <f>IF(ISNA(VLOOKUP($A137,'Part 2'!$M$8:$N$155,2,FALSE)),0,VLOOKUP($A137,'Part 2'!$M$8:$N$155,2,FALSE))</f>
        <v>0</v>
      </c>
      <c r="H137" s="11">
        <f>IF(ISNA(VLOOKUP($A137,'Part 2'!$P$8:$Q$155,2,FALSE)),0,VLOOKUP($A137,'Part 2'!$P$8:$Q$155,2,FALSE))</f>
        <v>0</v>
      </c>
      <c r="I137" s="10">
        <f>IF(ISNA(VLOOKUP($A137,'Part 2'!$S$8:$T$155,2,FALSE)),0,VLOOKUP($A137,'Part 2'!$S$8:$T$155,2,FALSE))</f>
        <v>491007.82</v>
      </c>
      <c r="J137" s="11">
        <f>IF(ISNA(VLOOKUP($A137,'Part 2'!$V$8:$W$155,2,FALSE)),0,VLOOKUP($A137,'Part 2'!$V$8:$W$155,2,FALSE))</f>
        <v>0</v>
      </c>
      <c r="K137" s="10">
        <f>IF(ISNA(VLOOKUP($A137,'Part 2'!$Y$8:$Z$155,2,FALSE)),0,VLOOKUP($A137,'Part 2'!$Y$8:$Z$155,2,FALSE))</f>
        <v>70539.710000000006</v>
      </c>
      <c r="L137" s="11">
        <f>IF(ISNA(VLOOKUP($A137,'Part 2'!$AB$8:$AC$155,2,FALSE)),0,VLOOKUP($A137,'Part 2'!$AB$8:$AC$155,2,FALSE))</f>
        <v>0</v>
      </c>
      <c r="M137" s="10">
        <f>IF(ISNA(VLOOKUP($A137,'Part 2'!$AE$8:$AF$155,2,FALSE)),0,VLOOKUP($A137,'Part 2'!$AE$8:$AF$155,2,FALSE))</f>
        <v>0</v>
      </c>
      <c r="N137" s="10">
        <f>IF(ISNA(VLOOKUP($A137,'Part 2'!$AH$8:$AI$155,2,FALSE)),0,VLOOKUP($A137,'Part 2'!$AH$8:$AI$155,2,FALSE))</f>
        <v>0</v>
      </c>
      <c r="O137" s="10">
        <f>IF(ISNA(VLOOKUP($A137,'Part 2'!$AK$8:$AL$155,2,FALSE)),0,VLOOKUP($A137,'Part 2'!$AK$8:$AL$155,2,FALSE))</f>
        <v>0</v>
      </c>
      <c r="P137" s="11">
        <f>IF(ISNA(VLOOKUP($A137,'Part 2'!$AN$8:$AO$155,2,FALSE)),0,VLOOKUP($A137,'Part 2'!$AN$8:$AO$155,2,FALSE))</f>
        <v>0</v>
      </c>
      <c r="Q137" s="11">
        <f>IF(ISNA(VLOOKUP($A137,'Part 2'!$AQ$8:$AR$155,2,FALSE)),0,VLOOKUP($A137,'Part 2'!$AQ$8:$AR$155,2,FALSE))</f>
        <v>10228.459999999999</v>
      </c>
      <c r="R137" s="10">
        <f>IF(ISNA(VLOOKUP($A137,'Part 2'!$AT$8:$AU$155,2,FALSE)),0,VLOOKUP($A137,'Part 2'!$AT$8:$AU$155,2,FALSE))</f>
        <v>0</v>
      </c>
      <c r="S137" s="10">
        <f>IF(ISNA(VLOOKUP($A137,'Part 2'!$AW$8:$AX$155,2,FALSE)),0,VLOOKUP($A137,'Part 2'!$AW$8:$AX$155,2,FALSE))</f>
        <v>22476.9</v>
      </c>
      <c r="T137" s="11">
        <v>0</v>
      </c>
    </row>
    <row r="138" spans="1:20" x14ac:dyDescent="0.25">
      <c r="A138" s="8">
        <v>7011</v>
      </c>
      <c r="B138" s="9" t="s">
        <v>127</v>
      </c>
      <c r="C138" s="10">
        <f>IF(ISNA(VLOOKUP($A138,'Part 2'!$A$8:$B$156,2,FALSE)),0,VLOOKUP($A138,'Part 2'!$A$8:$B$156,2,FALSE))</f>
        <v>886454.56</v>
      </c>
      <c r="D138" s="11">
        <f>IF(ISNA(VLOOKUP($A138,'Part 2'!$D$8:$E$120,2,FALSE)),0,VLOOKUP($A138,'Part 2'!$D$8:$E$120,2,FALSE))</f>
        <v>0</v>
      </c>
      <c r="E138" s="10">
        <f>IF(ISNA(VLOOKUP($A138,'Part 2'!$G$8:$H$153,2,FALSE)),0,VLOOKUP($A138,'Part 2'!$G$8:$H$153,2,FALSE))</f>
        <v>468874.32</v>
      </c>
      <c r="F138" s="11">
        <f>IF(ISNA(VLOOKUP($A138,'Part 2'!$J$8:$K$137,2,FALSE)),0,VLOOKUP($A138,'Part 2'!$J$8:$K$137,2,FALSE))</f>
        <v>16166.47</v>
      </c>
      <c r="G138" s="10">
        <f>IF(ISNA(VLOOKUP($A138,'Part 2'!$M$8:$N$155,2,FALSE)),0,VLOOKUP($A138,'Part 2'!$M$8:$N$155,2,FALSE))</f>
        <v>0</v>
      </c>
      <c r="H138" s="11">
        <f>IF(ISNA(VLOOKUP($A138,'Part 2'!$P$8:$Q$155,2,FALSE)),0,VLOOKUP($A138,'Part 2'!$P$8:$Q$155,2,FALSE))</f>
        <v>0</v>
      </c>
      <c r="I138" s="10">
        <f>IF(ISNA(VLOOKUP($A138,'Part 2'!$S$8:$T$155,2,FALSE)),0,VLOOKUP($A138,'Part 2'!$S$8:$T$155,2,FALSE))</f>
        <v>490320.82</v>
      </c>
      <c r="J138" s="11">
        <f>IF(ISNA(VLOOKUP($A138,'Part 2'!$V$8:$W$155,2,FALSE)),0,VLOOKUP($A138,'Part 2'!$V$8:$W$155,2,FALSE))</f>
        <v>90681</v>
      </c>
      <c r="K138" s="10">
        <f>IF(ISNA(VLOOKUP($A138,'Part 2'!$Y$8:$Z$155,2,FALSE)),0,VLOOKUP($A138,'Part 2'!$Y$8:$Z$155,2,FALSE))</f>
        <v>24042.74</v>
      </c>
      <c r="L138" s="11">
        <f>IF(ISNA(VLOOKUP($A138,'Part 2'!$AB$8:$AC$155,2,FALSE)),0,VLOOKUP($A138,'Part 2'!$AB$8:$AC$155,2,FALSE))</f>
        <v>7451.39</v>
      </c>
      <c r="M138" s="10">
        <f>IF(ISNA(VLOOKUP($A138,'Part 2'!$AE$8:$AF$155,2,FALSE)),0,VLOOKUP($A138,'Part 2'!$AE$8:$AF$155,2,FALSE))</f>
        <v>0</v>
      </c>
      <c r="N138" s="10">
        <f>IF(ISNA(VLOOKUP($A138,'Part 2'!$AH$8:$AI$155,2,FALSE)),0,VLOOKUP($A138,'Part 2'!$AH$8:$AI$155,2,FALSE))</f>
        <v>0</v>
      </c>
      <c r="O138" s="10">
        <f>IF(ISNA(VLOOKUP($A138,'Part 2'!$AK$8:$AL$155,2,FALSE)),0,VLOOKUP($A138,'Part 2'!$AK$8:$AL$155,2,FALSE))</f>
        <v>0</v>
      </c>
      <c r="P138" s="11">
        <f>IF(ISNA(VLOOKUP($A138,'Part 2'!$AN$8:$AO$155,2,FALSE)),0,VLOOKUP($A138,'Part 2'!$AN$8:$AO$155,2,FALSE))</f>
        <v>0</v>
      </c>
      <c r="Q138" s="11">
        <f>IF(ISNA(VLOOKUP($A138,'Part 2'!$AQ$8:$AR$155,2,FALSE)),0,VLOOKUP($A138,'Part 2'!$AQ$8:$AR$155,2,FALSE))</f>
        <v>0</v>
      </c>
      <c r="R138" s="10">
        <f>IF(ISNA(VLOOKUP($A138,'Part 2'!$AT$8:$AU$155,2,FALSE)),0,VLOOKUP($A138,'Part 2'!$AT$8:$AU$155,2,FALSE))</f>
        <v>0</v>
      </c>
      <c r="S138" s="10">
        <f>IF(ISNA(VLOOKUP($A138,'Part 2'!$AW$8:$AX$155,2,FALSE)),0,VLOOKUP($A138,'Part 2'!$AW$8:$AX$155,2,FALSE))</f>
        <v>1659.26</v>
      </c>
      <c r="T138" s="11">
        <v>0</v>
      </c>
    </row>
    <row r="139" spans="1:20" x14ac:dyDescent="0.25">
      <c r="A139" s="8">
        <v>7012</v>
      </c>
      <c r="B139" s="9" t="s">
        <v>128</v>
      </c>
      <c r="C139" s="10">
        <f>IF(ISNA(VLOOKUP($A139,'Part 2'!$A$8:$B$156,2,FALSE)),0,VLOOKUP($A139,'Part 2'!$A$8:$B$156,2,FALSE))</f>
        <v>2712951.42</v>
      </c>
      <c r="D139" s="11">
        <f>IF(ISNA(VLOOKUP($A139,'Part 2'!$D$8:$E$120,2,FALSE)),0,VLOOKUP($A139,'Part 2'!$D$8:$E$120,2,FALSE))</f>
        <v>0</v>
      </c>
      <c r="E139" s="10">
        <f>IF(ISNA(VLOOKUP($A139,'Part 2'!$G$8:$H$153,2,FALSE)),0,VLOOKUP($A139,'Part 2'!$G$8:$H$153,2,FALSE))</f>
        <v>962455.15</v>
      </c>
      <c r="F139" s="11">
        <f>IF(ISNA(VLOOKUP($A139,'Part 2'!$J$8:$K$137,2,FALSE)),0,VLOOKUP($A139,'Part 2'!$J$8:$K$137,2,FALSE))</f>
        <v>15994.28</v>
      </c>
      <c r="G139" s="10">
        <f>IF(ISNA(VLOOKUP($A139,'Part 2'!$M$8:$N$155,2,FALSE)),0,VLOOKUP($A139,'Part 2'!$M$8:$N$155,2,FALSE))</f>
        <v>13098.01</v>
      </c>
      <c r="H139" s="11">
        <f>IF(ISNA(VLOOKUP($A139,'Part 2'!$P$8:$Q$155,2,FALSE)),0,VLOOKUP($A139,'Part 2'!$P$8:$Q$155,2,FALSE))</f>
        <v>0</v>
      </c>
      <c r="I139" s="10">
        <f>IF(ISNA(VLOOKUP($A139,'Part 2'!$S$8:$T$155,2,FALSE)),0,VLOOKUP($A139,'Part 2'!$S$8:$T$155,2,FALSE))</f>
        <v>543071.57999999996</v>
      </c>
      <c r="J139" s="11">
        <f>IF(ISNA(VLOOKUP($A139,'Part 2'!$V$8:$W$155,2,FALSE)),0,VLOOKUP($A139,'Part 2'!$V$8:$W$155,2,FALSE))</f>
        <v>22052.78</v>
      </c>
      <c r="K139" s="10">
        <f>IF(ISNA(VLOOKUP($A139,'Part 2'!$Y$8:$Z$155,2,FALSE)),0,VLOOKUP($A139,'Part 2'!$Y$8:$Z$155,2,FALSE))</f>
        <v>32780.129999999997</v>
      </c>
      <c r="L139" s="11">
        <f>IF(ISNA(VLOOKUP($A139,'Part 2'!$AB$8:$AC$155,2,FALSE)),0,VLOOKUP($A139,'Part 2'!$AB$8:$AC$155,2,FALSE))</f>
        <v>0</v>
      </c>
      <c r="M139" s="10">
        <f>IF(ISNA(VLOOKUP($A139,'Part 2'!$AE$8:$AF$155,2,FALSE)),0,VLOOKUP($A139,'Part 2'!$AE$8:$AF$155,2,FALSE))</f>
        <v>0</v>
      </c>
      <c r="N139" s="10">
        <f>IF(ISNA(VLOOKUP($A139,'Part 2'!$AH$8:$AI$155,2,FALSE)),0,VLOOKUP($A139,'Part 2'!$AH$8:$AI$155,2,FALSE))</f>
        <v>0</v>
      </c>
      <c r="O139" s="10">
        <f>IF(ISNA(VLOOKUP($A139,'Part 2'!$AK$8:$AL$155,2,FALSE)),0,VLOOKUP($A139,'Part 2'!$AK$8:$AL$155,2,FALSE))</f>
        <v>0</v>
      </c>
      <c r="P139" s="11">
        <f>IF(ISNA(VLOOKUP($A139,'Part 2'!$AN$8:$AO$155,2,FALSE)),0,VLOOKUP($A139,'Part 2'!$AN$8:$AO$155,2,FALSE))</f>
        <v>0</v>
      </c>
      <c r="Q139" s="11">
        <f>IF(ISNA(VLOOKUP($A139,'Part 2'!$AQ$8:$AR$155,2,FALSE)),0,VLOOKUP($A139,'Part 2'!$AQ$8:$AR$155,2,FALSE))</f>
        <v>883.21</v>
      </c>
      <c r="R139" s="10">
        <f>IF(ISNA(VLOOKUP($A139,'Part 2'!$AT$8:$AU$155,2,FALSE)),0,VLOOKUP($A139,'Part 2'!$AT$8:$AU$155,2,FALSE))</f>
        <v>0</v>
      </c>
      <c r="S139" s="10">
        <f>IF(ISNA(VLOOKUP($A139,'Part 2'!$AW$8:$AX$155,2,FALSE)),0,VLOOKUP($A139,'Part 2'!$AW$8:$AX$155,2,FALSE))</f>
        <v>38253.129999999997</v>
      </c>
      <c r="T139" s="11">
        <v>0</v>
      </c>
    </row>
    <row r="140" spans="1:20" x14ac:dyDescent="0.25">
      <c r="A140" s="8">
        <v>7100</v>
      </c>
      <c r="B140" s="9" t="s">
        <v>129</v>
      </c>
      <c r="C140" s="10">
        <f>IF(ISNA(VLOOKUP($A140,'Part 2'!$A$8:$B$156,2,FALSE)),0,VLOOKUP($A140,'Part 2'!$A$8:$B$156,2,FALSE))</f>
        <v>1963127.08</v>
      </c>
      <c r="D140" s="11">
        <f>IF(ISNA(VLOOKUP($A140,'Part 2'!$D$8:$E$120,2,FALSE)),0,VLOOKUP($A140,'Part 2'!$D$8:$E$120,2,FALSE))</f>
        <v>0</v>
      </c>
      <c r="E140" s="10">
        <f>IF(ISNA(VLOOKUP($A140,'Part 2'!$G$8:$H$153,2,FALSE)),0,VLOOKUP($A140,'Part 2'!$G$8:$H$153,2,FALSE))</f>
        <v>859571.59</v>
      </c>
      <c r="F140" s="11">
        <f>IF(ISNA(VLOOKUP($A140,'Part 2'!$J$8:$K$137,2,FALSE)),0,VLOOKUP($A140,'Part 2'!$J$8:$K$137,2,FALSE))</f>
        <v>0</v>
      </c>
      <c r="G140" s="10">
        <f>IF(ISNA(VLOOKUP($A140,'Part 2'!$M$8:$N$155,2,FALSE)),0,VLOOKUP($A140,'Part 2'!$M$8:$N$155,2,FALSE))</f>
        <v>0</v>
      </c>
      <c r="H140" s="11">
        <f>IF(ISNA(VLOOKUP($A140,'Part 2'!$P$8:$Q$155,2,FALSE)),0,VLOOKUP($A140,'Part 2'!$P$8:$Q$155,2,FALSE))</f>
        <v>0</v>
      </c>
      <c r="I140" s="10">
        <f>IF(ISNA(VLOOKUP($A140,'Part 2'!$S$8:$T$155,2,FALSE)),0,VLOOKUP($A140,'Part 2'!$S$8:$T$155,2,FALSE))</f>
        <v>710509.62</v>
      </c>
      <c r="J140" s="11">
        <f>IF(ISNA(VLOOKUP($A140,'Part 2'!$V$8:$W$155,2,FALSE)),0,VLOOKUP($A140,'Part 2'!$V$8:$W$155,2,FALSE))</f>
        <v>22035.53</v>
      </c>
      <c r="K140" s="10">
        <f>IF(ISNA(VLOOKUP($A140,'Part 2'!$Y$8:$Z$155,2,FALSE)),0,VLOOKUP($A140,'Part 2'!$Y$8:$Z$155,2,FALSE))</f>
        <v>39864.300000000003</v>
      </c>
      <c r="L140" s="11">
        <f>IF(ISNA(VLOOKUP($A140,'Part 2'!$AB$8:$AC$155,2,FALSE)),0,VLOOKUP($A140,'Part 2'!$AB$8:$AC$155,2,FALSE))</f>
        <v>0</v>
      </c>
      <c r="M140" s="10">
        <f>IF(ISNA(VLOOKUP($A140,'Part 2'!$AE$8:$AF$155,2,FALSE)),0,VLOOKUP($A140,'Part 2'!$AE$8:$AF$155,2,FALSE))</f>
        <v>0</v>
      </c>
      <c r="N140" s="10">
        <f>IF(ISNA(VLOOKUP($A140,'Part 2'!$AH$8:$AI$155,2,FALSE)),0,VLOOKUP($A140,'Part 2'!$AH$8:$AI$155,2,FALSE))</f>
        <v>0</v>
      </c>
      <c r="O140" s="10">
        <f>IF(ISNA(VLOOKUP($A140,'Part 2'!$AK$8:$AL$155,2,FALSE)),0,VLOOKUP($A140,'Part 2'!$AK$8:$AL$155,2,FALSE))</f>
        <v>1250</v>
      </c>
      <c r="P140" s="11">
        <f>IF(ISNA(VLOOKUP($A140,'Part 2'!$AN$8:$AO$155,2,FALSE)),0,VLOOKUP($A140,'Part 2'!$AN$8:$AO$155,2,FALSE))</f>
        <v>0</v>
      </c>
      <c r="Q140" s="11">
        <f>IF(ISNA(VLOOKUP($A140,'Part 2'!$AQ$8:$AR$155,2,FALSE)),0,VLOOKUP($A140,'Part 2'!$AQ$8:$AR$155,2,FALSE))</f>
        <v>3794.49</v>
      </c>
      <c r="R140" s="10">
        <f>IF(ISNA(VLOOKUP($A140,'Part 2'!$AT$8:$AU$155,2,FALSE)),0,VLOOKUP($A140,'Part 2'!$AT$8:$AU$155,2,FALSE))</f>
        <v>0</v>
      </c>
      <c r="S140" s="10">
        <f>IF(ISNA(VLOOKUP($A140,'Part 2'!$AW$8:$AX$155,2,FALSE)),0,VLOOKUP($A140,'Part 2'!$AW$8:$AX$155,2,FALSE))</f>
        <v>27103.3</v>
      </c>
      <c r="T140" s="11">
        <v>0</v>
      </c>
    </row>
    <row r="141" spans="1:20" x14ac:dyDescent="0.25">
      <c r="A141" s="8">
        <v>7200</v>
      </c>
      <c r="B141" s="9" t="s">
        <v>130</v>
      </c>
      <c r="C141" s="10">
        <f>IF(ISNA(VLOOKUP($A141,'Part 2'!$A$8:$B$156,2,FALSE)),0,VLOOKUP($A141,'Part 2'!$A$8:$B$156,2,FALSE))</f>
        <v>1830927.52</v>
      </c>
      <c r="D141" s="11">
        <f>IF(ISNA(VLOOKUP($A141,'Part 2'!$D$8:$E$120,2,FALSE)),0,VLOOKUP($A141,'Part 2'!$D$8:$E$120,2,FALSE))</f>
        <v>2030.79</v>
      </c>
      <c r="E141" s="10">
        <f>IF(ISNA(VLOOKUP($A141,'Part 2'!$G$8:$H$153,2,FALSE)),0,VLOOKUP($A141,'Part 2'!$G$8:$H$153,2,FALSE))</f>
        <v>1528193.41</v>
      </c>
      <c r="F141" s="11">
        <f>IF(ISNA(VLOOKUP($A141,'Part 2'!$J$8:$K$137,2,FALSE)),0,VLOOKUP($A141,'Part 2'!$J$8:$K$137,2,FALSE))</f>
        <v>580150.17000000004</v>
      </c>
      <c r="G141" s="10">
        <f>IF(ISNA(VLOOKUP($A141,'Part 2'!$M$8:$N$155,2,FALSE)),0,VLOOKUP($A141,'Part 2'!$M$8:$N$155,2,FALSE))</f>
        <v>0</v>
      </c>
      <c r="H141" s="11">
        <f>IF(ISNA(VLOOKUP($A141,'Part 2'!$P$8:$Q$155,2,FALSE)),0,VLOOKUP($A141,'Part 2'!$P$8:$Q$155,2,FALSE))</f>
        <v>0</v>
      </c>
      <c r="I141" s="10">
        <f>IF(ISNA(VLOOKUP($A141,'Part 2'!$S$8:$T$155,2,FALSE)),0,VLOOKUP($A141,'Part 2'!$S$8:$T$155,2,FALSE))</f>
        <v>533225.23</v>
      </c>
      <c r="J141" s="11">
        <f>IF(ISNA(VLOOKUP($A141,'Part 2'!$V$8:$W$155,2,FALSE)),0,VLOOKUP($A141,'Part 2'!$V$8:$W$155,2,FALSE))</f>
        <v>111675.51</v>
      </c>
      <c r="K141" s="10">
        <f>IF(ISNA(VLOOKUP($A141,'Part 2'!$Y$8:$Z$155,2,FALSE)),0,VLOOKUP($A141,'Part 2'!$Y$8:$Z$155,2,FALSE))</f>
        <v>13430.66</v>
      </c>
      <c r="L141" s="11">
        <f>IF(ISNA(VLOOKUP($A141,'Part 2'!$AB$8:$AC$155,2,FALSE)),0,VLOOKUP($A141,'Part 2'!$AB$8:$AC$155,2,FALSE))</f>
        <v>0</v>
      </c>
      <c r="M141" s="10">
        <f>IF(ISNA(VLOOKUP($A141,'Part 2'!$AE$8:$AF$155,2,FALSE)),0,VLOOKUP($A141,'Part 2'!$AE$8:$AF$155,2,FALSE))</f>
        <v>0</v>
      </c>
      <c r="N141" s="10">
        <f>IF(ISNA(VLOOKUP($A141,'Part 2'!$AH$8:$AI$155,2,FALSE)),0,VLOOKUP($A141,'Part 2'!$AH$8:$AI$155,2,FALSE))</f>
        <v>0</v>
      </c>
      <c r="O141" s="10">
        <f>IF(ISNA(VLOOKUP($A141,'Part 2'!$AK$8:$AL$155,2,FALSE)),0,VLOOKUP($A141,'Part 2'!$AK$8:$AL$155,2,FALSE))</f>
        <v>0</v>
      </c>
      <c r="P141" s="11">
        <f>IF(ISNA(VLOOKUP($A141,'Part 2'!$AN$8:$AO$155,2,FALSE)),0,VLOOKUP($A141,'Part 2'!$AN$8:$AO$155,2,FALSE))</f>
        <v>0</v>
      </c>
      <c r="Q141" s="11">
        <f>IF(ISNA(VLOOKUP($A141,'Part 2'!$AQ$8:$AR$155,2,FALSE)),0,VLOOKUP($A141,'Part 2'!$AQ$8:$AR$155,2,FALSE))</f>
        <v>0</v>
      </c>
      <c r="R141" s="10">
        <f>IF(ISNA(VLOOKUP($A141,'Part 2'!$AT$8:$AU$155,2,FALSE)),0,VLOOKUP($A141,'Part 2'!$AT$8:$AU$155,2,FALSE))</f>
        <v>0</v>
      </c>
      <c r="S141" s="10">
        <f>IF(ISNA(VLOOKUP($A141,'Part 2'!$AW$8:$AX$155,2,FALSE)),0,VLOOKUP($A141,'Part 2'!$AW$8:$AX$155,2,FALSE))</f>
        <v>0</v>
      </c>
      <c r="T141" s="11">
        <v>0</v>
      </c>
    </row>
    <row r="142" spans="1:20" x14ac:dyDescent="0.25">
      <c r="A142" s="8">
        <v>7300</v>
      </c>
      <c r="B142" s="9" t="s">
        <v>131</v>
      </c>
      <c r="C142" s="10">
        <f>IF(ISNA(VLOOKUP($A142,'Part 2'!$A$8:$B$156,2,FALSE)),0,VLOOKUP($A142,'Part 2'!$A$8:$B$156,2,FALSE))</f>
        <v>1782849.29</v>
      </c>
      <c r="D142" s="11">
        <f>IF(ISNA(VLOOKUP($A142,'Part 2'!$D$8:$E$120,2,FALSE)),0,VLOOKUP($A142,'Part 2'!$D$8:$E$120,2,FALSE))</f>
        <v>0</v>
      </c>
      <c r="E142" s="10">
        <f>IF(ISNA(VLOOKUP($A142,'Part 2'!$G$8:$H$153,2,FALSE)),0,VLOOKUP($A142,'Part 2'!$G$8:$H$153,2,FALSE))</f>
        <v>797139.44</v>
      </c>
      <c r="F142" s="11">
        <f>IF(ISNA(VLOOKUP($A142,'Part 2'!$J$8:$K$137,2,FALSE)),0,VLOOKUP($A142,'Part 2'!$J$8:$K$137,2,FALSE))</f>
        <v>117087</v>
      </c>
      <c r="G142" s="10">
        <f>IF(ISNA(VLOOKUP($A142,'Part 2'!$M$8:$N$155,2,FALSE)),0,VLOOKUP($A142,'Part 2'!$M$8:$N$155,2,FALSE))</f>
        <v>0</v>
      </c>
      <c r="H142" s="11">
        <f>IF(ISNA(VLOOKUP($A142,'Part 2'!$P$8:$Q$155,2,FALSE)),0,VLOOKUP($A142,'Part 2'!$P$8:$Q$155,2,FALSE))</f>
        <v>0</v>
      </c>
      <c r="I142" s="10">
        <f>IF(ISNA(VLOOKUP($A142,'Part 2'!$S$8:$T$155,2,FALSE)),0,VLOOKUP($A142,'Part 2'!$S$8:$T$155,2,FALSE))</f>
        <v>631351.65</v>
      </c>
      <c r="J142" s="11">
        <f>IF(ISNA(VLOOKUP($A142,'Part 2'!$V$8:$W$155,2,FALSE)),0,VLOOKUP($A142,'Part 2'!$V$8:$W$155,2,FALSE))</f>
        <v>16984.36</v>
      </c>
      <c r="K142" s="10">
        <f>IF(ISNA(VLOOKUP($A142,'Part 2'!$Y$8:$Z$155,2,FALSE)),0,VLOOKUP($A142,'Part 2'!$Y$8:$Z$155,2,FALSE))</f>
        <v>19693.64</v>
      </c>
      <c r="L142" s="11">
        <f>IF(ISNA(VLOOKUP($A142,'Part 2'!$AB$8:$AC$155,2,FALSE)),0,VLOOKUP($A142,'Part 2'!$AB$8:$AC$155,2,FALSE))</f>
        <v>6968.08</v>
      </c>
      <c r="M142" s="10">
        <f>IF(ISNA(VLOOKUP($A142,'Part 2'!$AE$8:$AF$155,2,FALSE)),0,VLOOKUP($A142,'Part 2'!$AE$8:$AF$155,2,FALSE))</f>
        <v>0</v>
      </c>
      <c r="N142" s="10">
        <f>IF(ISNA(VLOOKUP($A142,'Part 2'!$AH$8:$AI$155,2,FALSE)),0,VLOOKUP($A142,'Part 2'!$AH$8:$AI$155,2,FALSE))</f>
        <v>0</v>
      </c>
      <c r="O142" s="10">
        <f>IF(ISNA(VLOOKUP($A142,'Part 2'!$AK$8:$AL$155,2,FALSE)),0,VLOOKUP($A142,'Part 2'!$AK$8:$AL$155,2,FALSE))</f>
        <v>0</v>
      </c>
      <c r="P142" s="11">
        <f>IF(ISNA(VLOOKUP($A142,'Part 2'!$AN$8:$AO$155,2,FALSE)),0,VLOOKUP($A142,'Part 2'!$AN$8:$AO$155,2,FALSE))</f>
        <v>0</v>
      </c>
      <c r="Q142" s="11">
        <f>IF(ISNA(VLOOKUP($A142,'Part 2'!$AQ$8:$AR$155,2,FALSE)),0,VLOOKUP($A142,'Part 2'!$AQ$8:$AR$155,2,FALSE))</f>
        <v>22612.13</v>
      </c>
      <c r="R142" s="10">
        <f>IF(ISNA(VLOOKUP($A142,'Part 2'!$AT$8:$AU$155,2,FALSE)),0,VLOOKUP($A142,'Part 2'!$AT$8:$AU$155,2,FALSE))</f>
        <v>0</v>
      </c>
      <c r="S142" s="10">
        <f>IF(ISNA(VLOOKUP($A142,'Part 2'!$AW$8:$AX$155,2,FALSE)),0,VLOOKUP($A142,'Part 2'!$AW$8:$AX$155,2,FALSE))</f>
        <v>22469.05</v>
      </c>
      <c r="T142" s="11">
        <v>0</v>
      </c>
    </row>
    <row r="143" spans="1:20" x14ac:dyDescent="0.25">
      <c r="A143" s="8">
        <v>7320</v>
      </c>
      <c r="B143" s="9" t="s">
        <v>132</v>
      </c>
      <c r="C143" s="10">
        <f>IF(ISNA(VLOOKUP($A143,'Part 2'!$A$8:$B$156,2,FALSE)),0,VLOOKUP($A143,'Part 2'!$A$8:$B$156,2,FALSE))</f>
        <v>1865052.09</v>
      </c>
      <c r="D143" s="11">
        <f>IF(ISNA(VLOOKUP($A143,'Part 2'!$D$8:$E$120,2,FALSE)),0,VLOOKUP($A143,'Part 2'!$D$8:$E$120,2,FALSE))</f>
        <v>71013.759999999995</v>
      </c>
      <c r="E143" s="10">
        <f>IF(ISNA(VLOOKUP($A143,'Part 2'!$G$8:$H$153,2,FALSE)),0,VLOOKUP($A143,'Part 2'!$G$8:$H$153,2,FALSE))</f>
        <v>598176.81999999995</v>
      </c>
      <c r="F143" s="11">
        <f>IF(ISNA(VLOOKUP($A143,'Part 2'!$J$8:$K$137,2,FALSE)),0,VLOOKUP($A143,'Part 2'!$J$8:$K$137,2,FALSE))</f>
        <v>834.34</v>
      </c>
      <c r="G143" s="10">
        <f>IF(ISNA(VLOOKUP($A143,'Part 2'!$M$8:$N$155,2,FALSE)),0,VLOOKUP($A143,'Part 2'!$M$8:$N$155,2,FALSE))</f>
        <v>16788.41</v>
      </c>
      <c r="H143" s="11">
        <f>IF(ISNA(VLOOKUP($A143,'Part 2'!$P$8:$Q$155,2,FALSE)),0,VLOOKUP($A143,'Part 2'!$P$8:$Q$155,2,FALSE))</f>
        <v>0</v>
      </c>
      <c r="I143" s="10">
        <f>IF(ISNA(VLOOKUP($A143,'Part 2'!$S$8:$T$155,2,FALSE)),0,VLOOKUP($A143,'Part 2'!$S$8:$T$155,2,FALSE))</f>
        <v>538760.68999999994</v>
      </c>
      <c r="J143" s="11">
        <f>IF(ISNA(VLOOKUP($A143,'Part 2'!$V$8:$W$155,2,FALSE)),0,VLOOKUP($A143,'Part 2'!$V$8:$W$155,2,FALSE))</f>
        <v>17036.240000000002</v>
      </c>
      <c r="K143" s="10">
        <f>IF(ISNA(VLOOKUP($A143,'Part 2'!$Y$8:$Z$155,2,FALSE)),0,VLOOKUP($A143,'Part 2'!$Y$8:$Z$155,2,FALSE))</f>
        <v>20443.57</v>
      </c>
      <c r="L143" s="11">
        <f>IF(ISNA(VLOOKUP($A143,'Part 2'!$AB$8:$AC$155,2,FALSE)),0,VLOOKUP($A143,'Part 2'!$AB$8:$AC$155,2,FALSE))</f>
        <v>0</v>
      </c>
      <c r="M143" s="10">
        <f>IF(ISNA(VLOOKUP($A143,'Part 2'!$AE$8:$AF$155,2,FALSE)),0,VLOOKUP($A143,'Part 2'!$AE$8:$AF$155,2,FALSE))</f>
        <v>309074.23</v>
      </c>
      <c r="N143" s="10">
        <f>IF(ISNA(VLOOKUP($A143,'Part 2'!$AH$8:$AI$155,2,FALSE)),0,VLOOKUP($A143,'Part 2'!$AH$8:$AI$155,2,FALSE))</f>
        <v>7850</v>
      </c>
      <c r="O143" s="10">
        <f>IF(ISNA(VLOOKUP($A143,'Part 2'!$AK$8:$AL$155,2,FALSE)),0,VLOOKUP($A143,'Part 2'!$AK$8:$AL$155,2,FALSE))</f>
        <v>0</v>
      </c>
      <c r="P143" s="11">
        <f>IF(ISNA(VLOOKUP($A143,'Part 2'!$AN$8:$AO$155,2,FALSE)),0,VLOOKUP($A143,'Part 2'!$AN$8:$AO$155,2,FALSE))</f>
        <v>0</v>
      </c>
      <c r="Q143" s="11">
        <f>IF(ISNA(VLOOKUP($A143,'Part 2'!$AQ$8:$AR$155,2,FALSE)),0,VLOOKUP($A143,'Part 2'!$AQ$8:$AR$155,2,FALSE))</f>
        <v>0</v>
      </c>
      <c r="R143" s="10">
        <f>IF(ISNA(VLOOKUP($A143,'Part 2'!$AT$8:$AU$155,2,FALSE)),0,VLOOKUP($A143,'Part 2'!$AT$8:$AU$155,2,FALSE))</f>
        <v>0</v>
      </c>
      <c r="S143" s="10">
        <f>IF(ISNA(VLOOKUP($A143,'Part 2'!$AW$8:$AX$155,2,FALSE)),0,VLOOKUP($A143,'Part 2'!$AW$8:$AX$155,2,FALSE))</f>
        <v>0</v>
      </c>
      <c r="T143" s="11">
        <v>0</v>
      </c>
    </row>
    <row r="144" spans="1:20" x14ac:dyDescent="0.25">
      <c r="A144" s="8">
        <v>7400</v>
      </c>
      <c r="B144" s="9" t="s">
        <v>133</v>
      </c>
      <c r="C144" s="10">
        <f>IF(ISNA(VLOOKUP($A144,'Part 2'!$A$8:$B$156,2,FALSE)),0,VLOOKUP($A144,'Part 2'!$A$8:$B$156,2,FALSE))</f>
        <v>1228452.8500000001</v>
      </c>
      <c r="D144" s="11">
        <f>IF(ISNA(VLOOKUP($A144,'Part 2'!$D$8:$E$120,2,FALSE)),0,VLOOKUP($A144,'Part 2'!$D$8:$E$120,2,FALSE))</f>
        <v>0</v>
      </c>
      <c r="E144" s="10">
        <f>IF(ISNA(VLOOKUP($A144,'Part 2'!$G$8:$H$153,2,FALSE)),0,VLOOKUP($A144,'Part 2'!$G$8:$H$153,2,FALSE))</f>
        <v>1175665.5900000001</v>
      </c>
      <c r="F144" s="11">
        <f>IF(ISNA(VLOOKUP($A144,'Part 2'!$J$8:$K$137,2,FALSE)),0,VLOOKUP($A144,'Part 2'!$J$8:$K$137,2,FALSE))</f>
        <v>223391.81</v>
      </c>
      <c r="G144" s="10">
        <f>IF(ISNA(VLOOKUP($A144,'Part 2'!$M$8:$N$155,2,FALSE)),0,VLOOKUP($A144,'Part 2'!$M$8:$N$155,2,FALSE))</f>
        <v>0</v>
      </c>
      <c r="H144" s="11">
        <f>IF(ISNA(VLOOKUP($A144,'Part 2'!$P$8:$Q$155,2,FALSE)),0,VLOOKUP($A144,'Part 2'!$P$8:$Q$155,2,FALSE))</f>
        <v>0</v>
      </c>
      <c r="I144" s="10">
        <f>IF(ISNA(VLOOKUP($A144,'Part 2'!$S$8:$T$155,2,FALSE)),0,VLOOKUP($A144,'Part 2'!$S$8:$T$155,2,FALSE))</f>
        <v>521876.49</v>
      </c>
      <c r="J144" s="11">
        <f>IF(ISNA(VLOOKUP($A144,'Part 2'!$V$8:$W$155,2,FALSE)),0,VLOOKUP($A144,'Part 2'!$V$8:$W$155,2,FALSE))</f>
        <v>4698.9799999999996</v>
      </c>
      <c r="K144" s="10">
        <f>IF(ISNA(VLOOKUP($A144,'Part 2'!$Y$8:$Z$155,2,FALSE)),0,VLOOKUP($A144,'Part 2'!$Y$8:$Z$155,2,FALSE))</f>
        <v>40411.269999999997</v>
      </c>
      <c r="L144" s="11">
        <f>IF(ISNA(VLOOKUP($A144,'Part 2'!$AB$8:$AC$155,2,FALSE)),0,VLOOKUP($A144,'Part 2'!$AB$8:$AC$155,2,FALSE))</f>
        <v>0</v>
      </c>
      <c r="M144" s="10">
        <f>IF(ISNA(VLOOKUP($A144,'Part 2'!$AE$8:$AF$155,2,FALSE)),0,VLOOKUP($A144,'Part 2'!$AE$8:$AF$155,2,FALSE))</f>
        <v>0</v>
      </c>
      <c r="N144" s="10">
        <f>IF(ISNA(VLOOKUP($A144,'Part 2'!$AH$8:$AI$155,2,FALSE)),0,VLOOKUP($A144,'Part 2'!$AH$8:$AI$155,2,FALSE))</f>
        <v>0</v>
      </c>
      <c r="O144" s="10">
        <f>IF(ISNA(VLOOKUP($A144,'Part 2'!$AK$8:$AL$155,2,FALSE)),0,VLOOKUP($A144,'Part 2'!$AK$8:$AL$155,2,FALSE))</f>
        <v>0</v>
      </c>
      <c r="P144" s="11">
        <f>IF(ISNA(VLOOKUP($A144,'Part 2'!$AN$8:$AO$155,2,FALSE)),0,VLOOKUP($A144,'Part 2'!$AN$8:$AO$155,2,FALSE))</f>
        <v>0</v>
      </c>
      <c r="Q144" s="11">
        <f>IF(ISNA(VLOOKUP($A144,'Part 2'!$AQ$8:$AR$155,2,FALSE)),0,VLOOKUP($A144,'Part 2'!$AQ$8:$AR$155,2,FALSE))</f>
        <v>6212.67</v>
      </c>
      <c r="R144" s="10">
        <f>IF(ISNA(VLOOKUP($A144,'Part 2'!$AT$8:$AU$155,2,FALSE)),0,VLOOKUP($A144,'Part 2'!$AT$8:$AU$155,2,FALSE))</f>
        <v>0</v>
      </c>
      <c r="S144" s="10">
        <f>IF(ISNA(VLOOKUP($A144,'Part 2'!$AW$8:$AX$155,2,FALSE)),0,VLOOKUP($A144,'Part 2'!$AW$8:$AX$155,2,FALSE))</f>
        <v>24289.4</v>
      </c>
      <c r="T144" s="11">
        <v>0</v>
      </c>
    </row>
    <row r="145" spans="1:21" x14ac:dyDescent="0.25">
      <c r="A145" s="8">
        <v>7500</v>
      </c>
      <c r="B145" s="9" t="s">
        <v>134</v>
      </c>
      <c r="C145" s="10">
        <f>IF(ISNA(VLOOKUP($A145,'Part 2'!$A$8:$B$156,2,FALSE)),0,VLOOKUP($A145,'Part 2'!$A$8:$B$156,2,FALSE))</f>
        <v>5355164.29</v>
      </c>
      <c r="D145" s="11">
        <f>IF(ISNA(VLOOKUP($A145,'Part 2'!$D$8:$E$120,2,FALSE)),0,VLOOKUP($A145,'Part 2'!$D$8:$E$120,2,FALSE))</f>
        <v>5050.1000000000004</v>
      </c>
      <c r="E145" s="10">
        <f>IF(ISNA(VLOOKUP($A145,'Part 2'!$G$8:$H$153,2,FALSE)),0,VLOOKUP($A145,'Part 2'!$G$8:$H$153,2,FALSE))</f>
        <v>2948551.55</v>
      </c>
      <c r="F145" s="11">
        <f>IF(ISNA(VLOOKUP($A145,'Part 2'!$J$8:$K$137,2,FALSE)),0,VLOOKUP($A145,'Part 2'!$J$8:$K$137,2,FALSE))</f>
        <v>257803.29</v>
      </c>
      <c r="G145" s="10">
        <f>IF(ISNA(VLOOKUP($A145,'Part 2'!$M$8:$N$155,2,FALSE)),0,VLOOKUP($A145,'Part 2'!$M$8:$N$155,2,FALSE))</f>
        <v>0</v>
      </c>
      <c r="H145" s="11">
        <f>IF(ISNA(VLOOKUP($A145,'Part 2'!$P$8:$Q$155,2,FALSE)),0,VLOOKUP($A145,'Part 2'!$P$8:$Q$155,2,FALSE))</f>
        <v>0</v>
      </c>
      <c r="I145" s="10">
        <f>IF(ISNA(VLOOKUP($A145,'Part 2'!$S$8:$T$155,2,FALSE)),0,VLOOKUP($A145,'Part 2'!$S$8:$T$155,2,FALSE))</f>
        <v>1662443.96</v>
      </c>
      <c r="J145" s="11">
        <f>IF(ISNA(VLOOKUP($A145,'Part 2'!$V$8:$W$155,2,FALSE)),0,VLOOKUP($A145,'Part 2'!$V$8:$W$155,2,FALSE))</f>
        <v>500.95</v>
      </c>
      <c r="K145" s="10">
        <f>IF(ISNA(VLOOKUP($A145,'Part 2'!$Y$8:$Z$155,2,FALSE)),0,VLOOKUP($A145,'Part 2'!$Y$8:$Z$155,2,FALSE))</f>
        <v>40547.25</v>
      </c>
      <c r="L145" s="11">
        <f>IF(ISNA(VLOOKUP($A145,'Part 2'!$AB$8:$AC$155,2,FALSE)),0,VLOOKUP($A145,'Part 2'!$AB$8:$AC$155,2,FALSE))</f>
        <v>0</v>
      </c>
      <c r="M145" s="10">
        <f>IF(ISNA(VLOOKUP($A145,'Part 2'!$AE$8:$AF$155,2,FALSE)),0,VLOOKUP($A145,'Part 2'!$AE$8:$AF$155,2,FALSE))</f>
        <v>3000</v>
      </c>
      <c r="N145" s="10">
        <f>IF(ISNA(VLOOKUP($A145,'Part 2'!$AH$8:$AI$155,2,FALSE)),0,VLOOKUP($A145,'Part 2'!$AH$8:$AI$155,2,FALSE))</f>
        <v>0</v>
      </c>
      <c r="O145" s="10">
        <f>IF(ISNA(VLOOKUP($A145,'Part 2'!$AK$8:$AL$155,2,FALSE)),0,VLOOKUP($A145,'Part 2'!$AK$8:$AL$155,2,FALSE))</f>
        <v>0</v>
      </c>
      <c r="P145" s="11">
        <f>IF(ISNA(VLOOKUP($A145,'Part 2'!$AN$8:$AO$155,2,FALSE)),0,VLOOKUP($A145,'Part 2'!$AN$8:$AO$155,2,FALSE))</f>
        <v>0</v>
      </c>
      <c r="Q145" s="11">
        <f>IF(ISNA(VLOOKUP($A145,'Part 2'!$AQ$8:$AR$155,2,FALSE)),0,VLOOKUP($A145,'Part 2'!$AQ$8:$AR$155,2,FALSE))</f>
        <v>0</v>
      </c>
      <c r="R145" s="10">
        <f>IF(ISNA(VLOOKUP($A145,'Part 2'!$AT$8:$AU$155,2,FALSE)),0,VLOOKUP($A145,'Part 2'!$AT$8:$AU$155,2,FALSE))</f>
        <v>0</v>
      </c>
      <c r="S145" s="10">
        <f>IF(ISNA(VLOOKUP($A145,'Part 2'!$AW$8:$AX$155,2,FALSE)),0,VLOOKUP($A145,'Part 2'!$AW$8:$AX$155,2,FALSE))</f>
        <v>0</v>
      </c>
      <c r="T145" s="11">
        <v>0</v>
      </c>
    </row>
    <row r="146" spans="1:21" x14ac:dyDescent="0.25">
      <c r="A146" s="8">
        <v>7611</v>
      </c>
      <c r="B146" s="9" t="s">
        <v>135</v>
      </c>
      <c r="C146" s="10">
        <f>IF(ISNA(VLOOKUP($A146,'Part 2'!$A$8:$B$156,2,FALSE)),0,VLOOKUP($A146,'Part 2'!$A$8:$B$156,2,FALSE))</f>
        <v>504002.95</v>
      </c>
      <c r="D146" s="11">
        <f>IF(ISNA(VLOOKUP($A146,'Part 2'!$D$8:$E$120,2,FALSE)),0,VLOOKUP($A146,'Part 2'!$D$8:$E$120,2,FALSE))</f>
        <v>0</v>
      </c>
      <c r="E146" s="10">
        <f>IF(ISNA(VLOOKUP($A146,'Part 2'!$G$8:$H$153,2,FALSE)),0,VLOOKUP($A146,'Part 2'!$G$8:$H$153,2,FALSE))</f>
        <v>503376.38</v>
      </c>
      <c r="F146" s="11">
        <f>IF(ISNA(VLOOKUP($A146,'Part 2'!$J$8:$K$137,2,FALSE)),0,VLOOKUP($A146,'Part 2'!$J$8:$K$137,2,FALSE))</f>
        <v>16567.849999999999</v>
      </c>
      <c r="G146" s="10">
        <f>IF(ISNA(VLOOKUP($A146,'Part 2'!$M$8:$N$155,2,FALSE)),0,VLOOKUP($A146,'Part 2'!$M$8:$N$155,2,FALSE))</f>
        <v>0</v>
      </c>
      <c r="H146" s="11">
        <f>IF(ISNA(VLOOKUP($A146,'Part 2'!$P$8:$Q$155,2,FALSE)),0,VLOOKUP($A146,'Part 2'!$P$8:$Q$155,2,FALSE))</f>
        <v>0</v>
      </c>
      <c r="I146" s="10">
        <f>IF(ISNA(VLOOKUP($A146,'Part 2'!$S$8:$T$155,2,FALSE)),0,VLOOKUP($A146,'Part 2'!$S$8:$T$155,2,FALSE))</f>
        <v>246050.15</v>
      </c>
      <c r="J146" s="11">
        <f>IF(ISNA(VLOOKUP($A146,'Part 2'!$V$8:$W$155,2,FALSE)),0,VLOOKUP($A146,'Part 2'!$V$8:$W$155,2,FALSE))</f>
        <v>5166.58</v>
      </c>
      <c r="K146" s="10">
        <f>IF(ISNA(VLOOKUP($A146,'Part 2'!$Y$8:$Z$155,2,FALSE)),0,VLOOKUP($A146,'Part 2'!$Y$8:$Z$155,2,FALSE))</f>
        <v>42073.56</v>
      </c>
      <c r="L146" s="11">
        <f>IF(ISNA(VLOOKUP($A146,'Part 2'!$AB$8:$AC$155,2,FALSE)),0,VLOOKUP($A146,'Part 2'!$AB$8:$AC$155,2,FALSE))</f>
        <v>6186.39</v>
      </c>
      <c r="M146" s="10">
        <f>IF(ISNA(VLOOKUP($A146,'Part 2'!$AE$8:$AF$155,2,FALSE)),0,VLOOKUP($A146,'Part 2'!$AE$8:$AF$155,2,FALSE))</f>
        <v>0</v>
      </c>
      <c r="N146" s="10">
        <f>IF(ISNA(VLOOKUP($A146,'Part 2'!$AH$8:$AI$155,2,FALSE)),0,VLOOKUP($A146,'Part 2'!$AH$8:$AI$155,2,FALSE))</f>
        <v>0</v>
      </c>
      <c r="O146" s="10">
        <f>IF(ISNA(VLOOKUP($A146,'Part 2'!$AK$8:$AL$155,2,FALSE)),0,VLOOKUP($A146,'Part 2'!$AK$8:$AL$155,2,FALSE))</f>
        <v>0</v>
      </c>
      <c r="P146" s="11">
        <f>IF(ISNA(VLOOKUP($A146,'Part 2'!$AN$8:$AO$155,2,FALSE)),0,VLOOKUP($A146,'Part 2'!$AN$8:$AO$155,2,FALSE))</f>
        <v>0</v>
      </c>
      <c r="Q146" s="11">
        <f>IF(ISNA(VLOOKUP($A146,'Part 2'!$AQ$8:$AR$155,2,FALSE)),0,VLOOKUP($A146,'Part 2'!$AQ$8:$AR$155,2,FALSE))</f>
        <v>259.26</v>
      </c>
      <c r="R146" s="10">
        <f>IF(ISNA(VLOOKUP($A146,'Part 2'!$AT$8:$AU$155,2,FALSE)),0,VLOOKUP($A146,'Part 2'!$AT$8:$AU$155,2,FALSE))</f>
        <v>0</v>
      </c>
      <c r="S146" s="10">
        <f>IF(ISNA(VLOOKUP($A146,'Part 2'!$AW$8:$AX$155,2,FALSE)),0,VLOOKUP($A146,'Part 2'!$AW$8:$AX$155,2,FALSE))</f>
        <v>0</v>
      </c>
      <c r="T146" s="11">
        <v>0</v>
      </c>
    </row>
    <row r="147" spans="1:21" x14ac:dyDescent="0.25">
      <c r="A147" s="8">
        <v>7612</v>
      </c>
      <c r="B147" s="9" t="s">
        <v>136</v>
      </c>
      <c r="C147" s="10">
        <f>IF(ISNA(VLOOKUP($A147,'Part 2'!$A$8:$B$156,2,FALSE)),0,VLOOKUP($A147,'Part 2'!$A$8:$B$156,2,FALSE))</f>
        <v>545468.71</v>
      </c>
      <c r="D147" s="11">
        <f>IF(ISNA(VLOOKUP($A147,'Part 2'!$D$8:$E$120,2,FALSE)),0,VLOOKUP($A147,'Part 2'!$D$8:$E$120,2,FALSE))</f>
        <v>0</v>
      </c>
      <c r="E147" s="10">
        <f>IF(ISNA(VLOOKUP($A147,'Part 2'!$G$8:$H$153,2,FALSE)),0,VLOOKUP($A147,'Part 2'!$G$8:$H$153,2,FALSE))</f>
        <v>439080.52</v>
      </c>
      <c r="F147" s="11">
        <f>IF(ISNA(VLOOKUP($A147,'Part 2'!$J$8:$K$137,2,FALSE)),0,VLOOKUP($A147,'Part 2'!$J$8:$K$137,2,FALSE))</f>
        <v>6887.29</v>
      </c>
      <c r="G147" s="10">
        <f>IF(ISNA(VLOOKUP($A147,'Part 2'!$M$8:$N$155,2,FALSE)),0,VLOOKUP($A147,'Part 2'!$M$8:$N$155,2,FALSE))</f>
        <v>0</v>
      </c>
      <c r="H147" s="11">
        <f>IF(ISNA(VLOOKUP($A147,'Part 2'!$P$8:$Q$155,2,FALSE)),0,VLOOKUP($A147,'Part 2'!$P$8:$Q$155,2,FALSE))</f>
        <v>0</v>
      </c>
      <c r="I147" s="10">
        <f>IF(ISNA(VLOOKUP($A147,'Part 2'!$S$8:$T$155,2,FALSE)),0,VLOOKUP($A147,'Part 2'!$S$8:$T$155,2,FALSE))</f>
        <v>313771.38</v>
      </c>
      <c r="J147" s="11">
        <f>IF(ISNA(VLOOKUP($A147,'Part 2'!$V$8:$W$155,2,FALSE)),0,VLOOKUP($A147,'Part 2'!$V$8:$W$155,2,FALSE))</f>
        <v>1859.99</v>
      </c>
      <c r="K147" s="10">
        <f>IF(ISNA(VLOOKUP($A147,'Part 2'!$Y$8:$Z$155,2,FALSE)),0,VLOOKUP($A147,'Part 2'!$Y$8:$Z$155,2,FALSE))</f>
        <v>1077.19</v>
      </c>
      <c r="L147" s="11">
        <f>IF(ISNA(VLOOKUP($A147,'Part 2'!$AB$8:$AC$155,2,FALSE)),0,VLOOKUP($A147,'Part 2'!$AB$8:$AC$155,2,FALSE))</f>
        <v>0</v>
      </c>
      <c r="M147" s="10">
        <f>IF(ISNA(VLOOKUP($A147,'Part 2'!$AE$8:$AF$155,2,FALSE)),0,VLOOKUP($A147,'Part 2'!$AE$8:$AF$155,2,FALSE))</f>
        <v>0</v>
      </c>
      <c r="N147" s="10">
        <f>IF(ISNA(VLOOKUP($A147,'Part 2'!$AH$8:$AI$155,2,FALSE)),0,VLOOKUP($A147,'Part 2'!$AH$8:$AI$155,2,FALSE))</f>
        <v>0</v>
      </c>
      <c r="O147" s="10">
        <f>IF(ISNA(VLOOKUP($A147,'Part 2'!$AK$8:$AL$155,2,FALSE)),0,VLOOKUP($A147,'Part 2'!$AK$8:$AL$155,2,FALSE))</f>
        <v>0</v>
      </c>
      <c r="P147" s="11">
        <f>IF(ISNA(VLOOKUP($A147,'Part 2'!$AN$8:$AO$155,2,FALSE)),0,VLOOKUP($A147,'Part 2'!$AN$8:$AO$155,2,FALSE))</f>
        <v>0</v>
      </c>
      <c r="Q147" s="11">
        <f>IF(ISNA(VLOOKUP($A147,'Part 2'!$AQ$8:$AR$155,2,FALSE)),0,VLOOKUP($A147,'Part 2'!$AQ$8:$AR$155,2,FALSE))</f>
        <v>0</v>
      </c>
      <c r="R147" s="10">
        <f>IF(ISNA(VLOOKUP($A147,'Part 2'!$AT$8:$AU$155,2,FALSE)),0,VLOOKUP($A147,'Part 2'!$AT$8:$AU$155,2,FALSE))</f>
        <v>0</v>
      </c>
      <c r="S147" s="10">
        <f>IF(ISNA(VLOOKUP($A147,'Part 2'!$AW$8:$AX$155,2,FALSE)),0,VLOOKUP($A147,'Part 2'!$AW$8:$AX$155,2,FALSE))</f>
        <v>0</v>
      </c>
      <c r="T147" s="11">
        <v>0</v>
      </c>
    </row>
    <row r="148" spans="1:21" x14ac:dyDescent="0.25">
      <c r="A148" s="8">
        <v>7613</v>
      </c>
      <c r="B148" s="9" t="s">
        <v>137</v>
      </c>
      <c r="C148" s="10">
        <f>IF(ISNA(VLOOKUP($A148,'Part 2'!$A$8:$B$156,2,FALSE)),0,VLOOKUP($A148,'Part 2'!$A$8:$B$156,2,FALSE))</f>
        <v>1436484.59</v>
      </c>
      <c r="D148" s="11">
        <f>IF(ISNA(VLOOKUP($A148,'Part 2'!$D$8:$E$120,2,FALSE)),0,VLOOKUP($A148,'Part 2'!$D$8:$E$120,2,FALSE))</f>
        <v>0</v>
      </c>
      <c r="E148" s="10">
        <f>IF(ISNA(VLOOKUP($A148,'Part 2'!$G$8:$H$153,2,FALSE)),0,VLOOKUP($A148,'Part 2'!$G$8:$H$153,2,FALSE))</f>
        <v>918682.19</v>
      </c>
      <c r="F148" s="11">
        <f>IF(ISNA(VLOOKUP($A148,'Part 2'!$J$8:$K$137,2,FALSE)),0,VLOOKUP($A148,'Part 2'!$J$8:$K$137,2,FALSE))</f>
        <v>9669.25</v>
      </c>
      <c r="G148" s="10">
        <f>IF(ISNA(VLOOKUP($A148,'Part 2'!$M$8:$N$155,2,FALSE)),0,VLOOKUP($A148,'Part 2'!$M$8:$N$155,2,FALSE))</f>
        <v>0</v>
      </c>
      <c r="H148" s="11">
        <f>IF(ISNA(VLOOKUP($A148,'Part 2'!$P$8:$Q$155,2,FALSE)),0,VLOOKUP($A148,'Part 2'!$P$8:$Q$155,2,FALSE))</f>
        <v>0</v>
      </c>
      <c r="I148" s="10">
        <f>IF(ISNA(VLOOKUP($A148,'Part 2'!$S$8:$T$155,2,FALSE)),0,VLOOKUP($A148,'Part 2'!$S$8:$T$155,2,FALSE))</f>
        <v>466435.08</v>
      </c>
      <c r="J148" s="11">
        <f>IF(ISNA(VLOOKUP($A148,'Part 2'!$V$8:$W$155,2,FALSE)),0,VLOOKUP($A148,'Part 2'!$V$8:$W$155,2,FALSE))</f>
        <v>12482.72</v>
      </c>
      <c r="K148" s="10">
        <f>IF(ISNA(VLOOKUP($A148,'Part 2'!$Y$8:$Z$155,2,FALSE)),0,VLOOKUP($A148,'Part 2'!$Y$8:$Z$155,2,FALSE))</f>
        <v>10170.81</v>
      </c>
      <c r="L148" s="11">
        <f>IF(ISNA(VLOOKUP($A148,'Part 2'!$AB$8:$AC$155,2,FALSE)),0,VLOOKUP($A148,'Part 2'!$AB$8:$AC$155,2,FALSE))</f>
        <v>3174</v>
      </c>
      <c r="M148" s="10">
        <f>IF(ISNA(VLOOKUP($A148,'Part 2'!$AE$8:$AF$155,2,FALSE)),0,VLOOKUP($A148,'Part 2'!$AE$8:$AF$155,2,FALSE))</f>
        <v>0</v>
      </c>
      <c r="N148" s="10">
        <f>IF(ISNA(VLOOKUP($A148,'Part 2'!$AH$8:$AI$155,2,FALSE)),0,VLOOKUP($A148,'Part 2'!$AH$8:$AI$155,2,FALSE))</f>
        <v>0</v>
      </c>
      <c r="O148" s="10">
        <f>IF(ISNA(VLOOKUP($A148,'Part 2'!$AK$8:$AL$155,2,FALSE)),0,VLOOKUP($A148,'Part 2'!$AK$8:$AL$155,2,FALSE))</f>
        <v>0</v>
      </c>
      <c r="P148" s="11">
        <f>IF(ISNA(VLOOKUP($A148,'Part 2'!$AN$8:$AO$155,2,FALSE)),0,VLOOKUP($A148,'Part 2'!$AN$8:$AO$155,2,FALSE))</f>
        <v>0</v>
      </c>
      <c r="Q148" s="11">
        <f>IF(ISNA(VLOOKUP($A148,'Part 2'!$AQ$8:$AR$155,2,FALSE)),0,VLOOKUP($A148,'Part 2'!$AQ$8:$AR$155,2,FALSE))</f>
        <v>0</v>
      </c>
      <c r="R148" s="10">
        <f>IF(ISNA(VLOOKUP($A148,'Part 2'!$AT$8:$AU$155,2,FALSE)),0,VLOOKUP($A148,'Part 2'!$AT$8:$AU$155,2,FALSE))</f>
        <v>0</v>
      </c>
      <c r="S148" s="10">
        <f>IF(ISNA(VLOOKUP($A148,'Part 2'!$AW$8:$AX$155,2,FALSE)),0,VLOOKUP($A148,'Part 2'!$AW$8:$AX$155,2,FALSE))</f>
        <v>0</v>
      </c>
      <c r="T148" s="11">
        <v>0</v>
      </c>
    </row>
    <row r="149" spans="1:21" x14ac:dyDescent="0.25">
      <c r="A149" s="8">
        <v>7620</v>
      </c>
      <c r="B149" s="9" t="s">
        <v>138</v>
      </c>
      <c r="C149" s="10">
        <f>IF(ISNA(VLOOKUP($A149,'Part 2'!$A$8:$B$156,2,FALSE)),0,VLOOKUP($A149,'Part 2'!$A$8:$B$156,2,FALSE))</f>
        <v>2773853.79</v>
      </c>
      <c r="D149" s="11">
        <f>IF(ISNA(VLOOKUP($A149,'Part 2'!$D$8:$E$120,2,FALSE)),0,VLOOKUP($A149,'Part 2'!$D$8:$E$120,2,FALSE))</f>
        <v>0</v>
      </c>
      <c r="E149" s="10">
        <f>IF(ISNA(VLOOKUP($A149,'Part 2'!$G$8:$H$153,2,FALSE)),0,VLOOKUP($A149,'Part 2'!$G$8:$H$153,2,FALSE))</f>
        <v>3998547.43</v>
      </c>
      <c r="F149" s="11">
        <f>IF(ISNA(VLOOKUP($A149,'Part 2'!$J$8:$K$137,2,FALSE)),0,VLOOKUP($A149,'Part 2'!$J$8:$K$137,2,FALSE))</f>
        <v>322244.62</v>
      </c>
      <c r="G149" s="10">
        <f>IF(ISNA(VLOOKUP($A149,'Part 2'!$M$8:$N$155,2,FALSE)),0,VLOOKUP($A149,'Part 2'!$M$8:$N$155,2,FALSE))</f>
        <v>0</v>
      </c>
      <c r="H149" s="11">
        <f>IF(ISNA(VLOOKUP($A149,'Part 2'!$P$8:$Q$155,2,FALSE)),0,VLOOKUP($A149,'Part 2'!$P$8:$Q$155,2,FALSE))</f>
        <v>0</v>
      </c>
      <c r="I149" s="10">
        <f>IF(ISNA(VLOOKUP($A149,'Part 2'!$S$8:$T$155,2,FALSE)),0,VLOOKUP($A149,'Part 2'!$S$8:$T$155,2,FALSE))</f>
        <v>1593841.77</v>
      </c>
      <c r="J149" s="11">
        <f>IF(ISNA(VLOOKUP($A149,'Part 2'!$V$8:$W$155,2,FALSE)),0,VLOOKUP($A149,'Part 2'!$V$8:$W$155,2,FALSE))</f>
        <v>12295.5</v>
      </c>
      <c r="K149" s="10">
        <f>IF(ISNA(VLOOKUP($A149,'Part 2'!$Y$8:$Z$155,2,FALSE)),0,VLOOKUP($A149,'Part 2'!$Y$8:$Z$155,2,FALSE))</f>
        <v>49923.67</v>
      </c>
      <c r="L149" s="11">
        <f>IF(ISNA(VLOOKUP($A149,'Part 2'!$AB$8:$AC$155,2,FALSE)),0,VLOOKUP($A149,'Part 2'!$AB$8:$AC$155,2,FALSE))</f>
        <v>0</v>
      </c>
      <c r="M149" s="10">
        <f>IF(ISNA(VLOOKUP($A149,'Part 2'!$AE$8:$AF$155,2,FALSE)),0,VLOOKUP($A149,'Part 2'!$AE$8:$AF$155,2,FALSE))</f>
        <v>0</v>
      </c>
      <c r="N149" s="10">
        <f>IF(ISNA(VLOOKUP($A149,'Part 2'!$AH$8:$AI$155,2,FALSE)),0,VLOOKUP($A149,'Part 2'!$AH$8:$AI$155,2,FALSE))</f>
        <v>0</v>
      </c>
      <c r="O149" s="10">
        <f>IF(ISNA(VLOOKUP($A149,'Part 2'!$AK$8:$AL$155,2,FALSE)),0,VLOOKUP($A149,'Part 2'!$AK$8:$AL$155,2,FALSE))</f>
        <v>0</v>
      </c>
      <c r="P149" s="11">
        <f>IF(ISNA(VLOOKUP($A149,'Part 2'!$AN$8:$AO$155,2,FALSE)),0,VLOOKUP($A149,'Part 2'!$AN$8:$AO$155,2,FALSE))</f>
        <v>0</v>
      </c>
      <c r="Q149" s="11">
        <f>IF(ISNA(VLOOKUP($A149,'Part 2'!$AQ$8:$AR$155,2,FALSE)),0,VLOOKUP($A149,'Part 2'!$AQ$8:$AR$155,2,FALSE))</f>
        <v>0</v>
      </c>
      <c r="R149" s="10">
        <f>IF(ISNA(VLOOKUP($A149,'Part 2'!$AT$8:$AU$155,2,FALSE)),0,VLOOKUP($A149,'Part 2'!$AT$8:$AU$155,2,FALSE))</f>
        <v>0</v>
      </c>
      <c r="S149" s="10">
        <f>IF(ISNA(VLOOKUP($A149,'Part 2'!$AW$8:$AX$155,2,FALSE)),0,VLOOKUP($A149,'Part 2'!$AW$8:$AX$155,2,FALSE))</f>
        <v>0</v>
      </c>
      <c r="T149" s="11">
        <v>0</v>
      </c>
    </row>
    <row r="150" spans="1:21" x14ac:dyDescent="0.25">
      <c r="A150" s="8">
        <v>7700</v>
      </c>
      <c r="B150" s="9" t="s">
        <v>139</v>
      </c>
      <c r="C150" s="10">
        <f>IF(ISNA(VLOOKUP($A150,'Part 2'!$A$8:$B$156,2,FALSE)),0,VLOOKUP($A150,'Part 2'!$A$8:$B$156,2,FALSE))</f>
        <v>3450116.98</v>
      </c>
      <c r="D150" s="11">
        <f>IF(ISNA(VLOOKUP($A150,'Part 2'!$D$8:$E$120,2,FALSE)),0,VLOOKUP($A150,'Part 2'!$D$8:$E$120,2,FALSE))</f>
        <v>0</v>
      </c>
      <c r="E150" s="10">
        <f>IF(ISNA(VLOOKUP($A150,'Part 2'!$G$8:$H$153,2,FALSE)),0,VLOOKUP($A150,'Part 2'!$G$8:$H$153,2,FALSE))</f>
        <v>1131760.22</v>
      </c>
      <c r="F150" s="11">
        <f>IF(ISNA(VLOOKUP($A150,'Part 2'!$J$8:$K$137,2,FALSE)),0,VLOOKUP($A150,'Part 2'!$J$8:$K$137,2,FALSE))</f>
        <v>191291.37</v>
      </c>
      <c r="G150" s="10">
        <f>IF(ISNA(VLOOKUP($A150,'Part 2'!$M$8:$N$155,2,FALSE)),0,VLOOKUP($A150,'Part 2'!$M$8:$N$155,2,FALSE))</f>
        <v>0</v>
      </c>
      <c r="H150" s="11">
        <f>IF(ISNA(VLOOKUP($A150,'Part 2'!$P$8:$Q$155,2,FALSE)),0,VLOOKUP($A150,'Part 2'!$P$8:$Q$155,2,FALSE))</f>
        <v>0</v>
      </c>
      <c r="I150" s="10">
        <f>IF(ISNA(VLOOKUP($A150,'Part 2'!$S$8:$T$155,2,FALSE)),0,VLOOKUP($A150,'Part 2'!$S$8:$T$155,2,FALSE))</f>
        <v>1115680.73</v>
      </c>
      <c r="J150" s="11">
        <f>IF(ISNA(VLOOKUP($A150,'Part 2'!$V$8:$W$155,2,FALSE)),0,VLOOKUP($A150,'Part 2'!$V$8:$W$155,2,FALSE))</f>
        <v>0</v>
      </c>
      <c r="K150" s="10">
        <f>IF(ISNA(VLOOKUP($A150,'Part 2'!$Y$8:$Z$155,2,FALSE)),0,VLOOKUP($A150,'Part 2'!$Y$8:$Z$155,2,FALSE))</f>
        <v>41070.97</v>
      </c>
      <c r="L150" s="11">
        <f>IF(ISNA(VLOOKUP($A150,'Part 2'!$AB$8:$AC$155,2,FALSE)),0,VLOOKUP($A150,'Part 2'!$AB$8:$AC$155,2,FALSE))</f>
        <v>0</v>
      </c>
      <c r="M150" s="10">
        <f>IF(ISNA(VLOOKUP($A150,'Part 2'!$AE$8:$AF$155,2,FALSE)),0,VLOOKUP($A150,'Part 2'!$AE$8:$AF$155,2,FALSE))</f>
        <v>0</v>
      </c>
      <c r="N150" s="10">
        <f>IF(ISNA(VLOOKUP($A150,'Part 2'!$AH$8:$AI$155,2,FALSE)),0,VLOOKUP($A150,'Part 2'!$AH$8:$AI$155,2,FALSE))</f>
        <v>0</v>
      </c>
      <c r="O150" s="10">
        <f>IF(ISNA(VLOOKUP($A150,'Part 2'!$AK$8:$AL$155,2,FALSE)),0,VLOOKUP($A150,'Part 2'!$AK$8:$AL$155,2,FALSE))</f>
        <v>0</v>
      </c>
      <c r="P150" s="11">
        <f>IF(ISNA(VLOOKUP($A150,'Part 2'!$AN$8:$AO$155,2,FALSE)),0,VLOOKUP($A150,'Part 2'!$AN$8:$AO$155,2,FALSE))</f>
        <v>0</v>
      </c>
      <c r="Q150" s="11">
        <f>IF(ISNA(VLOOKUP($A150,'Part 2'!$AQ$8:$AR$155,2,FALSE)),0,VLOOKUP($A150,'Part 2'!$AQ$8:$AR$155,2,FALSE))</f>
        <v>0</v>
      </c>
      <c r="R150" s="10">
        <f>IF(ISNA(VLOOKUP($A150,'Part 2'!$AT$8:$AU$155,2,FALSE)),0,VLOOKUP($A150,'Part 2'!$AT$8:$AU$155,2,FALSE))</f>
        <v>0</v>
      </c>
      <c r="S150" s="10">
        <f>IF(ISNA(VLOOKUP($A150,'Part 2'!$AW$8:$AX$155,2,FALSE)),0,VLOOKUP($A150,'Part 2'!$AW$8:$AX$155,2,FALSE))</f>
        <v>0</v>
      </c>
      <c r="T150" s="11">
        <v>0</v>
      </c>
    </row>
    <row r="151" spans="1:21" x14ac:dyDescent="0.25">
      <c r="A151" s="8">
        <v>7800</v>
      </c>
      <c r="B151" s="9" t="s">
        <v>140</v>
      </c>
      <c r="C151" s="10">
        <f>IF(ISNA(VLOOKUP($A151,'Part 2'!$A$8:$B$156,2,FALSE)),0,VLOOKUP($A151,'Part 2'!$A$8:$B$156,2,FALSE))</f>
        <v>1312895.07</v>
      </c>
      <c r="D151" s="11">
        <f>IF(ISNA(VLOOKUP($A151,'Part 2'!$D$8:$E$120,2,FALSE)),0,VLOOKUP($A151,'Part 2'!$D$8:$E$120,2,FALSE))</f>
        <v>0</v>
      </c>
      <c r="E151" s="10">
        <f>IF(ISNA(VLOOKUP($A151,'Part 2'!$G$8:$H$153,2,FALSE)),0,VLOOKUP($A151,'Part 2'!$G$8:$H$153,2,FALSE))</f>
        <v>682236.42</v>
      </c>
      <c r="F151" s="11">
        <f>IF(ISNA(VLOOKUP($A151,'Part 2'!$J$8:$K$137,2,FALSE)),0,VLOOKUP($A151,'Part 2'!$J$8:$K$137,2,FALSE))</f>
        <v>77265.820000000007</v>
      </c>
      <c r="G151" s="10">
        <f>IF(ISNA(VLOOKUP($A151,'Part 2'!$M$8:$N$155,2,FALSE)),0,VLOOKUP($A151,'Part 2'!$M$8:$N$155,2,FALSE))</f>
        <v>0</v>
      </c>
      <c r="H151" s="11">
        <f>IF(ISNA(VLOOKUP($A151,'Part 2'!$P$8:$Q$155,2,FALSE)),0,VLOOKUP($A151,'Part 2'!$P$8:$Q$155,2,FALSE))</f>
        <v>0</v>
      </c>
      <c r="I151" s="10">
        <f>IF(ISNA(VLOOKUP($A151,'Part 2'!$S$8:$T$155,2,FALSE)),0,VLOOKUP($A151,'Part 2'!$S$8:$T$155,2,FALSE))</f>
        <v>468914.47</v>
      </c>
      <c r="J151" s="11">
        <f>IF(ISNA(VLOOKUP($A151,'Part 2'!$V$8:$W$155,2,FALSE)),0,VLOOKUP($A151,'Part 2'!$V$8:$W$155,2,FALSE))</f>
        <v>15305</v>
      </c>
      <c r="K151" s="10">
        <f>IF(ISNA(VLOOKUP($A151,'Part 2'!$Y$8:$Z$155,2,FALSE)),0,VLOOKUP($A151,'Part 2'!$Y$8:$Z$155,2,FALSE))</f>
        <v>17355.419999999998</v>
      </c>
      <c r="L151" s="11">
        <f>IF(ISNA(VLOOKUP($A151,'Part 2'!$AB$8:$AC$155,2,FALSE)),0,VLOOKUP($A151,'Part 2'!$AB$8:$AC$155,2,FALSE))</f>
        <v>0</v>
      </c>
      <c r="M151" s="10">
        <f>IF(ISNA(VLOOKUP($A151,'Part 2'!$AE$8:$AF$155,2,FALSE)),0,VLOOKUP($A151,'Part 2'!$AE$8:$AF$155,2,FALSE))</f>
        <v>99004.11</v>
      </c>
      <c r="N151" s="10">
        <f>IF(ISNA(VLOOKUP($A151,'Part 2'!$AH$8:$AI$155,2,FALSE)),0,VLOOKUP($A151,'Part 2'!$AH$8:$AI$155,2,FALSE))</f>
        <v>25411.67</v>
      </c>
      <c r="O151" s="10">
        <f>IF(ISNA(VLOOKUP($A151,'Part 2'!$AK$8:$AL$155,2,FALSE)),0,VLOOKUP($A151,'Part 2'!$AK$8:$AL$155,2,FALSE))</f>
        <v>0</v>
      </c>
      <c r="P151" s="11">
        <f>IF(ISNA(VLOOKUP($A151,'Part 2'!$AN$8:$AO$155,2,FALSE)),0,VLOOKUP($A151,'Part 2'!$AN$8:$AO$155,2,FALSE))</f>
        <v>0</v>
      </c>
      <c r="Q151" s="11">
        <f>IF(ISNA(VLOOKUP($A151,'Part 2'!$AQ$8:$AR$155,2,FALSE)),0,VLOOKUP($A151,'Part 2'!$AQ$8:$AR$155,2,FALSE))</f>
        <v>0</v>
      </c>
      <c r="R151" s="10">
        <f>IF(ISNA(VLOOKUP($A151,'Part 2'!$AT$8:$AU$155,2,FALSE)),0,VLOOKUP($A151,'Part 2'!$AT$8:$AU$155,2,FALSE))</f>
        <v>0</v>
      </c>
      <c r="S151" s="10">
        <f>IF(ISNA(VLOOKUP($A151,'Part 2'!$AW$8:$AX$155,2,FALSE)),0,VLOOKUP($A151,'Part 2'!$AW$8:$AX$155,2,FALSE))</f>
        <v>0</v>
      </c>
      <c r="T151" s="11">
        <v>0</v>
      </c>
    </row>
    <row r="152" spans="1:21" x14ac:dyDescent="0.25">
      <c r="A152" s="8">
        <v>7900</v>
      </c>
      <c r="B152" s="9" t="s">
        <v>141</v>
      </c>
      <c r="C152" s="10">
        <f>IF(ISNA(VLOOKUP($A152,'Part 2'!$A$8:$B$156,2,FALSE)),0,VLOOKUP($A152,'Part 2'!$A$8:$B$156,2,FALSE))</f>
        <v>977883.13</v>
      </c>
      <c r="D152" s="11">
        <f>IF(ISNA(VLOOKUP($A152,'Part 2'!$D$8:$E$120,2,FALSE)),0,VLOOKUP($A152,'Part 2'!$D$8:$E$120,2,FALSE))</f>
        <v>0</v>
      </c>
      <c r="E152" s="10">
        <f>IF(ISNA(VLOOKUP($A152,'Part 2'!$G$8:$H$153,2,FALSE)),0,VLOOKUP($A152,'Part 2'!$G$8:$H$153,2,FALSE))</f>
        <v>554208.61</v>
      </c>
      <c r="F152" s="11">
        <f>IF(ISNA(VLOOKUP($A152,'Part 2'!$J$8:$K$137,2,FALSE)),0,VLOOKUP($A152,'Part 2'!$J$8:$K$137,2,FALSE))</f>
        <v>32496.26</v>
      </c>
      <c r="G152" s="10">
        <f>IF(ISNA(VLOOKUP($A152,'Part 2'!$M$8:$N$155,2,FALSE)),0,VLOOKUP($A152,'Part 2'!$M$8:$N$155,2,FALSE))</f>
        <v>0</v>
      </c>
      <c r="H152" s="11">
        <f>IF(ISNA(VLOOKUP($A152,'Part 2'!$P$8:$Q$155,2,FALSE)),0,VLOOKUP($A152,'Part 2'!$P$8:$Q$155,2,FALSE))</f>
        <v>0</v>
      </c>
      <c r="I152" s="10">
        <f>IF(ISNA(VLOOKUP($A152,'Part 2'!$S$8:$T$155,2,FALSE)),0,VLOOKUP($A152,'Part 2'!$S$8:$T$155,2,FALSE))</f>
        <v>336530.27</v>
      </c>
      <c r="J152" s="11">
        <f>IF(ISNA(VLOOKUP($A152,'Part 2'!$V$8:$W$155,2,FALSE)),0,VLOOKUP($A152,'Part 2'!$V$8:$W$155,2,FALSE))</f>
        <v>6194.96</v>
      </c>
      <c r="K152" s="10">
        <f>IF(ISNA(VLOOKUP($A152,'Part 2'!$Y$8:$Z$155,2,FALSE)),0,VLOOKUP($A152,'Part 2'!$Y$8:$Z$155,2,FALSE))</f>
        <v>8856.6</v>
      </c>
      <c r="L152" s="11">
        <f>IF(ISNA(VLOOKUP($A152,'Part 2'!$AB$8:$AC$155,2,FALSE)),0,VLOOKUP($A152,'Part 2'!$AB$8:$AC$155,2,FALSE))</f>
        <v>1278</v>
      </c>
      <c r="M152" s="10">
        <f>IF(ISNA(VLOOKUP($A152,'Part 2'!$AE$8:$AF$155,2,FALSE)),0,VLOOKUP($A152,'Part 2'!$AE$8:$AF$155,2,FALSE))</f>
        <v>2707.66</v>
      </c>
      <c r="N152" s="10">
        <f>IF(ISNA(VLOOKUP($A152,'Part 2'!$AH$8:$AI$155,2,FALSE)),0,VLOOKUP($A152,'Part 2'!$AH$8:$AI$155,2,FALSE))</f>
        <v>0</v>
      </c>
      <c r="O152" s="10">
        <f>IF(ISNA(VLOOKUP($A152,'Part 2'!$AK$8:$AL$155,2,FALSE)),0,VLOOKUP($A152,'Part 2'!$AK$8:$AL$155,2,FALSE))</f>
        <v>0</v>
      </c>
      <c r="P152" s="11">
        <f>IF(ISNA(VLOOKUP($A152,'Part 2'!$AN$8:$AO$155,2,FALSE)),0,VLOOKUP($A152,'Part 2'!$AN$8:$AO$155,2,FALSE))</f>
        <v>0</v>
      </c>
      <c r="Q152" s="11">
        <f>IF(ISNA(VLOOKUP($A152,'Part 2'!$AQ$8:$AR$155,2,FALSE)),0,VLOOKUP($A152,'Part 2'!$AQ$8:$AR$155,2,FALSE))</f>
        <v>12050.99</v>
      </c>
      <c r="R152" s="10">
        <f>IF(ISNA(VLOOKUP($A152,'Part 2'!$AT$8:$AU$155,2,FALSE)),0,VLOOKUP($A152,'Part 2'!$AT$8:$AU$155,2,FALSE))</f>
        <v>0</v>
      </c>
      <c r="S152" s="10">
        <f>IF(ISNA(VLOOKUP($A152,'Part 2'!$AW$8:$AX$155,2,FALSE)),0,VLOOKUP($A152,'Part 2'!$AW$8:$AX$155,2,FALSE))</f>
        <v>0</v>
      </c>
      <c r="T152" s="11">
        <v>0</v>
      </c>
    </row>
    <row r="153" spans="1:21" x14ac:dyDescent="0.25">
      <c r="A153" s="8">
        <v>8020</v>
      </c>
      <c r="B153" s="9" t="s">
        <v>142</v>
      </c>
      <c r="C153" s="10">
        <f>IF(ISNA(VLOOKUP($A153,'Part 2'!$A$8:$B$156,2,FALSE)),0,VLOOKUP($A153,'Part 2'!$A$8:$B$156,2,FALSE))</f>
        <v>1770871.34</v>
      </c>
      <c r="D153" s="11">
        <f>IF(ISNA(VLOOKUP($A153,'Part 2'!$D$8:$E$120,2,FALSE)),0,VLOOKUP($A153,'Part 2'!$D$8:$E$120,2,FALSE))</f>
        <v>0</v>
      </c>
      <c r="E153" s="10">
        <f>IF(ISNA(VLOOKUP($A153,'Part 2'!$G$8:$H$153,2,FALSE)),0,VLOOKUP($A153,'Part 2'!$G$8:$H$153,2,FALSE))</f>
        <v>1338416.3799999999</v>
      </c>
      <c r="F153" s="11">
        <f>IF(ISNA(VLOOKUP($A153,'Part 2'!$J$8:$K$137,2,FALSE)),0,VLOOKUP($A153,'Part 2'!$J$8:$K$137,2,FALSE))</f>
        <v>88973.93</v>
      </c>
      <c r="G153" s="10">
        <f>IF(ISNA(VLOOKUP($A153,'Part 2'!$M$8:$N$155,2,FALSE)),0,VLOOKUP($A153,'Part 2'!$M$8:$N$155,2,FALSE))</f>
        <v>0</v>
      </c>
      <c r="H153" s="11">
        <f>IF(ISNA(VLOOKUP($A153,'Part 2'!$P$8:$Q$155,2,FALSE)),0,VLOOKUP($A153,'Part 2'!$P$8:$Q$155,2,FALSE))</f>
        <v>0</v>
      </c>
      <c r="I153" s="10">
        <f>IF(ISNA(VLOOKUP($A153,'Part 2'!$S$8:$T$155,2,FALSE)),0,VLOOKUP($A153,'Part 2'!$S$8:$T$155,2,FALSE))</f>
        <v>826222.96</v>
      </c>
      <c r="J153" s="11">
        <f>IF(ISNA(VLOOKUP($A153,'Part 2'!$V$8:$W$155,2,FALSE)),0,VLOOKUP($A153,'Part 2'!$V$8:$W$155,2,FALSE))</f>
        <v>100014.34</v>
      </c>
      <c r="K153" s="10">
        <f>IF(ISNA(VLOOKUP($A153,'Part 2'!$Y$8:$Z$155,2,FALSE)),0,VLOOKUP($A153,'Part 2'!$Y$8:$Z$155,2,FALSE))</f>
        <v>31465.9</v>
      </c>
      <c r="L153" s="11">
        <f>IF(ISNA(VLOOKUP($A153,'Part 2'!$AB$8:$AC$155,2,FALSE)),0,VLOOKUP($A153,'Part 2'!$AB$8:$AC$155,2,FALSE))</f>
        <v>0</v>
      </c>
      <c r="M153" s="10">
        <f>IF(ISNA(VLOOKUP($A153,'Part 2'!$AE$8:$AF$155,2,FALSE)),0,VLOOKUP($A153,'Part 2'!$AE$8:$AF$155,2,FALSE))</f>
        <v>0</v>
      </c>
      <c r="N153" s="10">
        <f>IF(ISNA(VLOOKUP($A153,'Part 2'!$AH$8:$AI$155,2,FALSE)),0,VLOOKUP($A153,'Part 2'!$AH$8:$AI$155,2,FALSE))</f>
        <v>0</v>
      </c>
      <c r="O153" s="10">
        <f>IF(ISNA(VLOOKUP($A153,'Part 2'!$AK$8:$AL$155,2,FALSE)),0,VLOOKUP($A153,'Part 2'!$AK$8:$AL$155,2,FALSE))</f>
        <v>0</v>
      </c>
      <c r="P153" s="11">
        <f>IF(ISNA(VLOOKUP($A153,'Part 2'!$AN$8:$AO$155,2,FALSE)),0,VLOOKUP($A153,'Part 2'!$AN$8:$AO$155,2,FALSE))</f>
        <v>0</v>
      </c>
      <c r="Q153" s="11">
        <f>IF(ISNA(VLOOKUP($A153,'Part 2'!$AQ$8:$AR$155,2,FALSE)),0,VLOOKUP($A153,'Part 2'!$AQ$8:$AR$155,2,FALSE))</f>
        <v>0</v>
      </c>
      <c r="R153" s="10">
        <f>IF(ISNA(VLOOKUP($A153,'Part 2'!$AT$8:$AU$155,2,FALSE)),0,VLOOKUP($A153,'Part 2'!$AT$8:$AU$155,2,FALSE))</f>
        <v>0</v>
      </c>
      <c r="S153" s="10">
        <f>IF(ISNA(VLOOKUP($A153,'Part 2'!$AW$8:$AX$155,2,FALSE)),0,VLOOKUP($A153,'Part 2'!$AW$8:$AX$155,2,FALSE))</f>
        <v>0</v>
      </c>
      <c r="T153" s="11">
        <v>0</v>
      </c>
    </row>
    <row r="154" spans="1:21" x14ac:dyDescent="0.25">
      <c r="A154" s="8">
        <v>8111</v>
      </c>
      <c r="B154" s="9" t="s">
        <v>143</v>
      </c>
      <c r="C154" s="10">
        <f>IF(ISNA(VLOOKUP($A154,'Part 2'!$A$8:$B$156,2,FALSE)),0,VLOOKUP($A154,'Part 2'!$A$8:$B$156,2,FALSE))</f>
        <v>333945.59000000003</v>
      </c>
      <c r="D154" s="11">
        <f>IF(ISNA(VLOOKUP($A154,'Part 2'!$D$8:$E$120,2,FALSE)),0,VLOOKUP($A154,'Part 2'!$D$8:$E$120,2,FALSE))</f>
        <v>0</v>
      </c>
      <c r="E154" s="10">
        <f>IF(ISNA(VLOOKUP($A154,'Part 2'!$G$8:$H$153,2,FALSE)),0,VLOOKUP($A154,'Part 2'!$G$8:$H$153,2,FALSE))</f>
        <v>247362.48</v>
      </c>
      <c r="F154" s="11">
        <f>IF(ISNA(VLOOKUP($A154,'Part 2'!$J$8:$K$137,2,FALSE)),0,VLOOKUP($A154,'Part 2'!$J$8:$K$137,2,FALSE))</f>
        <v>69712.009999999995</v>
      </c>
      <c r="G154" s="10">
        <f>IF(ISNA(VLOOKUP($A154,'Part 2'!$M$8:$N$155,2,FALSE)),0,VLOOKUP($A154,'Part 2'!$M$8:$N$155,2,FALSE))</f>
        <v>0</v>
      </c>
      <c r="H154" s="11">
        <f>IF(ISNA(VLOOKUP($A154,'Part 2'!$P$8:$Q$155,2,FALSE)),0,VLOOKUP($A154,'Part 2'!$P$8:$Q$155,2,FALSE))</f>
        <v>0</v>
      </c>
      <c r="I154" s="10">
        <f>IF(ISNA(VLOOKUP($A154,'Part 2'!$S$8:$T$155,2,FALSE)),0,VLOOKUP($A154,'Part 2'!$S$8:$T$155,2,FALSE))</f>
        <v>141318.24</v>
      </c>
      <c r="J154" s="11">
        <f>IF(ISNA(VLOOKUP($A154,'Part 2'!$V$8:$W$155,2,FALSE)),0,VLOOKUP($A154,'Part 2'!$V$8:$W$155,2,FALSE))</f>
        <v>0</v>
      </c>
      <c r="K154" s="10">
        <f>IF(ISNA(VLOOKUP($A154,'Part 2'!$Y$8:$Z$155,2,FALSE)),0,VLOOKUP($A154,'Part 2'!$Y$8:$Z$155,2,FALSE))</f>
        <v>1437.2</v>
      </c>
      <c r="L154" s="11">
        <f>IF(ISNA(VLOOKUP($A154,'Part 2'!$AB$8:$AC$155,2,FALSE)),0,VLOOKUP($A154,'Part 2'!$AB$8:$AC$155,2,FALSE))</f>
        <v>0</v>
      </c>
      <c r="M154" s="10">
        <f>IF(ISNA(VLOOKUP($A154,'Part 2'!$AE$8:$AF$155,2,FALSE)),0,VLOOKUP($A154,'Part 2'!$AE$8:$AF$155,2,FALSE))</f>
        <v>0</v>
      </c>
      <c r="N154" s="10">
        <f>IF(ISNA(VLOOKUP($A154,'Part 2'!$AH$8:$AI$155,2,FALSE)),0,VLOOKUP($A154,'Part 2'!$AH$8:$AI$155,2,FALSE))</f>
        <v>0</v>
      </c>
      <c r="O154" s="10">
        <f>IF(ISNA(VLOOKUP($A154,'Part 2'!$AK$8:$AL$155,2,FALSE)),0,VLOOKUP($A154,'Part 2'!$AK$8:$AL$155,2,FALSE))</f>
        <v>1686.29</v>
      </c>
      <c r="P154" s="11">
        <f>IF(ISNA(VLOOKUP($A154,'Part 2'!$AN$8:$AO$155,2,FALSE)),0,VLOOKUP($A154,'Part 2'!$AN$8:$AO$155,2,FALSE))</f>
        <v>0</v>
      </c>
      <c r="Q154" s="11">
        <f>IF(ISNA(VLOOKUP($A154,'Part 2'!$AQ$8:$AR$155,2,FALSE)),0,VLOOKUP($A154,'Part 2'!$AQ$8:$AR$155,2,FALSE))</f>
        <v>7776</v>
      </c>
      <c r="R154" s="10">
        <f>IF(ISNA(VLOOKUP($A154,'Part 2'!$AT$8:$AU$155,2,FALSE)),0,VLOOKUP($A154,'Part 2'!$AT$8:$AU$155,2,FALSE))</f>
        <v>0</v>
      </c>
      <c r="S154" s="10">
        <f>IF(ISNA(VLOOKUP($A154,'Part 2'!$AW$8:$AX$155,2,FALSE)),0,VLOOKUP($A154,'Part 2'!$AW$8:$AX$155,2,FALSE))</f>
        <v>0</v>
      </c>
      <c r="T154" s="11">
        <v>0</v>
      </c>
    </row>
    <row r="155" spans="1:21" x14ac:dyDescent="0.25">
      <c r="A155" s="8">
        <v>8113</v>
      </c>
      <c r="B155" s="9" t="s">
        <v>144</v>
      </c>
      <c r="C155" s="10">
        <f>IF(ISNA(VLOOKUP($A155,'Part 2'!$A$8:$B$156,2,FALSE)),0,VLOOKUP($A155,'Part 2'!$A$8:$B$156,2,FALSE))</f>
        <v>545478.73</v>
      </c>
      <c r="D155" s="11">
        <f>IF(ISNA(VLOOKUP($A155,'Part 2'!$D$8:$E$120,2,FALSE)),0,VLOOKUP($A155,'Part 2'!$D$8:$E$120,2,FALSE))</f>
        <v>0</v>
      </c>
      <c r="E155" s="10">
        <f>IF(ISNA(VLOOKUP($A155,'Part 2'!$G$8:$H$153,2,FALSE)),0,VLOOKUP($A155,'Part 2'!$G$8:$H$153,2,FALSE))</f>
        <v>505251.35</v>
      </c>
      <c r="F155" s="11">
        <f>IF(ISNA(VLOOKUP($A155,'Part 2'!$J$8:$K$137,2,FALSE)),0,VLOOKUP($A155,'Part 2'!$J$8:$K$137,2,FALSE))</f>
        <v>50347.26</v>
      </c>
      <c r="G155" s="10">
        <f>IF(ISNA(VLOOKUP($A155,'Part 2'!$M$8:$N$155,2,FALSE)),0,VLOOKUP($A155,'Part 2'!$M$8:$N$155,2,FALSE))</f>
        <v>0</v>
      </c>
      <c r="H155" s="11">
        <f>IF(ISNA(VLOOKUP($A155,'Part 2'!$P$8:$Q$155,2,FALSE)),0,VLOOKUP($A155,'Part 2'!$P$8:$Q$155,2,FALSE))</f>
        <v>0</v>
      </c>
      <c r="I155" s="10">
        <f>IF(ISNA(VLOOKUP($A155,'Part 2'!$S$8:$T$155,2,FALSE)),0,VLOOKUP($A155,'Part 2'!$S$8:$T$155,2,FALSE))</f>
        <v>274979.34999999998</v>
      </c>
      <c r="J155" s="11">
        <f>IF(ISNA(VLOOKUP($A155,'Part 2'!$V$8:$W$155,2,FALSE)),0,VLOOKUP($A155,'Part 2'!$V$8:$W$155,2,FALSE))</f>
        <v>0</v>
      </c>
      <c r="K155" s="10">
        <f>IF(ISNA(VLOOKUP($A155,'Part 2'!$Y$8:$Z$155,2,FALSE)),0,VLOOKUP($A155,'Part 2'!$Y$8:$Z$155,2,FALSE))</f>
        <v>8842.66</v>
      </c>
      <c r="L155" s="11">
        <f>IF(ISNA(VLOOKUP($A155,'Part 2'!$AB$8:$AC$155,2,FALSE)),0,VLOOKUP($A155,'Part 2'!$AB$8:$AC$155,2,FALSE))</f>
        <v>0</v>
      </c>
      <c r="M155" s="10">
        <f>IF(ISNA(VLOOKUP($A155,'Part 2'!$AE$8:$AF$155,2,FALSE)),0,VLOOKUP($A155,'Part 2'!$AE$8:$AF$155,2,FALSE))</f>
        <v>503602.16</v>
      </c>
      <c r="N155" s="10">
        <f>IF(ISNA(VLOOKUP($A155,'Part 2'!$AH$8:$AI$155,2,FALSE)),0,VLOOKUP($A155,'Part 2'!$AH$8:$AI$155,2,FALSE))</f>
        <v>73913.16</v>
      </c>
      <c r="O155" s="10">
        <f>IF(ISNA(VLOOKUP($A155,'Part 2'!$AK$8:$AL$155,2,FALSE)),0,VLOOKUP($A155,'Part 2'!$AK$8:$AL$155,2,FALSE))</f>
        <v>0</v>
      </c>
      <c r="P155" s="11">
        <f>IF(ISNA(VLOOKUP($A155,'Part 2'!$AN$8:$AO$155,2,FALSE)),0,VLOOKUP($A155,'Part 2'!$AN$8:$AO$155,2,FALSE))</f>
        <v>0</v>
      </c>
      <c r="Q155" s="11">
        <f>IF(ISNA(VLOOKUP($A155,'Part 2'!$AQ$8:$AR$155,2,FALSE)),0,VLOOKUP($A155,'Part 2'!$AQ$8:$AR$155,2,FALSE))</f>
        <v>0</v>
      </c>
      <c r="R155" s="10">
        <f>IF(ISNA(VLOOKUP($A155,'Part 2'!$AT$8:$AU$155,2,FALSE)),0,VLOOKUP($A155,'Part 2'!$AT$8:$AU$155,2,FALSE))</f>
        <v>0</v>
      </c>
      <c r="S155" s="10">
        <f>IF(ISNA(VLOOKUP($A155,'Part 2'!$AW$8:$AX$155,2,FALSE)),0,VLOOKUP($A155,'Part 2'!$AW$8:$AX$155,2,FALSE))</f>
        <v>0</v>
      </c>
      <c r="T155" s="11">
        <v>0</v>
      </c>
    </row>
    <row r="156" spans="1:21" x14ac:dyDescent="0.25">
      <c r="A156" s="8">
        <v>8200</v>
      </c>
      <c r="B156" s="9" t="s">
        <v>145</v>
      </c>
      <c r="C156" s="10">
        <f>IF(ISNA(VLOOKUP($A156,'Part 2'!$A$8:$B$156,2,FALSE)),0,VLOOKUP($A156,'Part 2'!$A$8:$B$156,2,FALSE))</f>
        <v>965367.92</v>
      </c>
      <c r="D156" s="11">
        <f>IF(ISNA(VLOOKUP($A156,'Part 2'!$D$8:$E$120,2,FALSE)),0,VLOOKUP($A156,'Part 2'!$D$8:$E$120,2,FALSE))</f>
        <v>0</v>
      </c>
      <c r="E156" s="10">
        <f>IF(ISNA(VLOOKUP($A156,'Part 2'!$G$8:$H$153,2,FALSE)),0,VLOOKUP($A156,'Part 2'!$G$8:$H$153,2,FALSE))</f>
        <v>738032.97</v>
      </c>
      <c r="F156" s="11">
        <f>IF(ISNA(VLOOKUP($A156,'Part 2'!$J$8:$K$137,2,FALSE)),0,VLOOKUP($A156,'Part 2'!$J$8:$K$137,2,FALSE))</f>
        <v>49816.36</v>
      </c>
      <c r="G156" s="10">
        <f>IF(ISNA(VLOOKUP($A156,'Part 2'!$M$8:$N$155,2,FALSE)),0,VLOOKUP($A156,'Part 2'!$M$8:$N$155,2,FALSE))</f>
        <v>0</v>
      </c>
      <c r="H156" s="11">
        <f>IF(ISNA(VLOOKUP($A156,'Part 2'!$P$8:$Q$155,2,FALSE)),0,VLOOKUP($A156,'Part 2'!$P$8:$Q$155,2,FALSE))</f>
        <v>0</v>
      </c>
      <c r="I156" s="10">
        <f>IF(ISNA(VLOOKUP($A156,'Part 2'!$S$8:$T$155,2,FALSE)),0,VLOOKUP($A156,'Part 2'!$S$8:$T$155,2,FALSE))</f>
        <v>305650.8</v>
      </c>
      <c r="J156" s="11">
        <f>IF(ISNA(VLOOKUP($A156,'Part 2'!$V$8:$W$155,2,FALSE)),0,VLOOKUP($A156,'Part 2'!$V$8:$W$155,2,FALSE))</f>
        <v>11475.07</v>
      </c>
      <c r="K156" s="10">
        <f>IF(ISNA(VLOOKUP($A156,'Part 2'!$Y$8:$Z$155,2,FALSE)),0,VLOOKUP($A156,'Part 2'!$Y$8:$Z$155,2,FALSE))</f>
        <v>6738.32</v>
      </c>
      <c r="L156" s="11">
        <f>IF(ISNA(VLOOKUP($A156,'Part 2'!$AB$8:$AC$155,2,FALSE)),0,VLOOKUP($A156,'Part 2'!$AB$8:$AC$155,2,FALSE))</f>
        <v>0</v>
      </c>
      <c r="M156" s="10">
        <f>IF(ISNA(VLOOKUP($A156,'Part 2'!$AE$8:$AF$155,2,FALSE)),0,VLOOKUP($A156,'Part 2'!$AE$8:$AF$155,2,FALSE))</f>
        <v>0</v>
      </c>
      <c r="N156" s="10">
        <f>IF(ISNA(VLOOKUP($A156,'Part 2'!$AH$8:$AI$155,2,FALSE)),0,VLOOKUP($A156,'Part 2'!$AH$8:$AI$155,2,FALSE))</f>
        <v>0</v>
      </c>
      <c r="O156" s="10">
        <f>IF(ISNA(VLOOKUP($A156,'Part 2'!$AK$8:$AL$155,2,FALSE)),0,VLOOKUP($A156,'Part 2'!$AK$8:$AL$155,2,FALSE))</f>
        <v>2850.86</v>
      </c>
      <c r="P156" s="11">
        <f>IF(ISNA(VLOOKUP($A156,'Part 2'!$AN$8:$AO$155,2,FALSE)),0,VLOOKUP($A156,'Part 2'!$AN$8:$AO$155,2,FALSE))</f>
        <v>0</v>
      </c>
      <c r="Q156" s="11">
        <f>IF(ISNA(VLOOKUP($A156,'Part 2'!$AQ$8:$AR$155,2,FALSE)),0,VLOOKUP($A156,'Part 2'!$AQ$8:$AR$155,2,FALSE))</f>
        <v>0</v>
      </c>
      <c r="R156" s="10">
        <f>IF(ISNA(VLOOKUP($A156,'Part 2'!$AT$8:$AU$155,2,FALSE)),0,VLOOKUP($A156,'Part 2'!$AT$8:$AU$155,2,FALSE))</f>
        <v>0</v>
      </c>
      <c r="S156" s="10">
        <f>IF(ISNA(VLOOKUP($A156,'Part 2'!$AW$8:$AX$155,2,FALSE)),0,VLOOKUP($A156,'Part 2'!$AW$8:$AX$155,2,FALSE))</f>
        <v>0</v>
      </c>
      <c r="T156" s="11">
        <v>0</v>
      </c>
    </row>
    <row r="157" spans="1:21" x14ac:dyDescent="0.25">
      <c r="A157" s="8">
        <v>8220</v>
      </c>
      <c r="B157" s="9" t="s">
        <v>146</v>
      </c>
      <c r="C157" s="10">
        <f>IF(ISNA(VLOOKUP($A157,'Part 2'!$A$8:$B$156,2,FALSE)),0,VLOOKUP($A157,'Part 2'!$A$8:$B$156,2,FALSE))</f>
        <v>1388201.86</v>
      </c>
      <c r="D157" s="11">
        <f>IF(ISNA(VLOOKUP($A157,'Part 2'!$D$8:$E$120,2,FALSE)),0,VLOOKUP($A157,'Part 2'!$D$8:$E$120,2,FALSE))</f>
        <v>0</v>
      </c>
      <c r="E157" s="10">
        <f>IF(ISNA(VLOOKUP($A157,'Part 2'!$G$8:$H$153,2,FALSE)),0,VLOOKUP($A157,'Part 2'!$G$8:$H$153,2,FALSE))</f>
        <v>1139283.23</v>
      </c>
      <c r="F157" s="11">
        <f>IF(ISNA(VLOOKUP($A157,'Part 2'!$J$8:$K$137,2,FALSE)),0,VLOOKUP($A157,'Part 2'!$J$8:$K$137,2,FALSE))</f>
        <v>103759.11</v>
      </c>
      <c r="G157" s="10">
        <f>IF(ISNA(VLOOKUP($A157,'Part 2'!$M$8:$N$155,2,FALSE)),0,VLOOKUP($A157,'Part 2'!$M$8:$N$155,2,FALSE))</f>
        <v>0</v>
      </c>
      <c r="H157" s="11">
        <f>IF(ISNA(VLOOKUP($A157,'Part 2'!$P$8:$Q$155,2,FALSE)),0,VLOOKUP($A157,'Part 2'!$P$8:$Q$155,2,FALSE))</f>
        <v>0</v>
      </c>
      <c r="I157" s="10">
        <f>IF(ISNA(VLOOKUP($A157,'Part 2'!$S$8:$T$155,2,FALSE)),0,VLOOKUP($A157,'Part 2'!$S$8:$T$155,2,FALSE))</f>
        <v>595366.31999999995</v>
      </c>
      <c r="J157" s="11">
        <f>IF(ISNA(VLOOKUP($A157,'Part 2'!$V$8:$W$155,2,FALSE)),0,VLOOKUP($A157,'Part 2'!$V$8:$W$155,2,FALSE))</f>
        <v>17927.7</v>
      </c>
      <c r="K157" s="10">
        <f>IF(ISNA(VLOOKUP($A157,'Part 2'!$Y$8:$Z$155,2,FALSE)),0,VLOOKUP($A157,'Part 2'!$Y$8:$Z$155,2,FALSE))</f>
        <v>8568.1</v>
      </c>
      <c r="L157" s="11">
        <f>IF(ISNA(VLOOKUP($A157,'Part 2'!$AB$8:$AC$155,2,FALSE)),0,VLOOKUP($A157,'Part 2'!$AB$8:$AC$155,2,FALSE))</f>
        <v>5739.85</v>
      </c>
      <c r="M157" s="10">
        <f>IF(ISNA(VLOOKUP($A157,'Part 2'!$AE$8:$AF$155,2,FALSE)),0,VLOOKUP($A157,'Part 2'!$AE$8:$AF$155,2,FALSE))</f>
        <v>0</v>
      </c>
      <c r="N157" s="10">
        <f>IF(ISNA(VLOOKUP($A157,'Part 2'!$AH$8:$AI$155,2,FALSE)),0,VLOOKUP($A157,'Part 2'!$AH$8:$AI$155,2,FALSE))</f>
        <v>0</v>
      </c>
      <c r="O157" s="10">
        <f>IF(ISNA(VLOOKUP($A157,'Part 2'!$AK$8:$AL$155,2,FALSE)),0,VLOOKUP($A157,'Part 2'!$AK$8:$AL$155,2,FALSE))</f>
        <v>0</v>
      </c>
      <c r="P157" s="11">
        <f>IF(ISNA(VLOOKUP($A157,'Part 2'!$AN$8:$AO$155,2,FALSE)),0,VLOOKUP($A157,'Part 2'!$AN$8:$AO$155,2,FALSE))</f>
        <v>0</v>
      </c>
      <c r="Q157" s="11">
        <f>IF(ISNA(VLOOKUP($A157,'Part 2'!$AQ$8:$AR$155,2,FALSE)),0,VLOOKUP($A157,'Part 2'!$AQ$8:$AR$155,2,FALSE))</f>
        <v>22491.14</v>
      </c>
      <c r="R157" s="10">
        <f>IF(ISNA(VLOOKUP($A157,'Part 2'!$AT$8:$AU$155,2,FALSE)),0,VLOOKUP($A157,'Part 2'!$AT$8:$AU$155,2,FALSE))</f>
        <v>0</v>
      </c>
      <c r="S157" s="10">
        <f>IF(ISNA(VLOOKUP($A157,'Part 2'!$AW$8:$AX$155,2,FALSE)),0,VLOOKUP($A157,'Part 2'!$AW$8:$AX$155,2,FALSE))</f>
        <v>0</v>
      </c>
      <c r="T157" s="11">
        <v>0</v>
      </c>
    </row>
    <row r="158" spans="1:21" x14ac:dyDescent="0.25">
      <c r="A158" s="8"/>
      <c r="B158" s="9"/>
      <c r="C158" s="10"/>
      <c r="D158" s="11"/>
      <c r="E158" s="10"/>
      <c r="F158" s="11"/>
      <c r="G158" s="10"/>
      <c r="H158" s="11"/>
      <c r="I158" s="10"/>
      <c r="J158" s="11"/>
      <c r="K158" s="10"/>
      <c r="L158" s="11"/>
      <c r="M158" s="10"/>
      <c r="N158" s="10"/>
      <c r="O158" s="10"/>
      <c r="P158" s="11"/>
      <c r="Q158" s="11"/>
      <c r="R158" s="10"/>
      <c r="S158" s="10"/>
      <c r="T158" s="11"/>
    </row>
    <row r="159" spans="1:21" x14ac:dyDescent="0.25">
      <c r="A159" s="5">
        <f>COUNTA(A12:A157)</f>
        <v>146</v>
      </c>
      <c r="B159" s="9" t="s">
        <v>147</v>
      </c>
      <c r="C159" s="12">
        <f t="shared" ref="C159:T159" si="0">SUM(C12:C157)</f>
        <v>367780051.43999988</v>
      </c>
      <c r="D159" s="13">
        <f t="shared" si="0"/>
        <v>245961.61000000002</v>
      </c>
      <c r="E159" s="12">
        <f t="shared" si="0"/>
        <v>189321121.63000005</v>
      </c>
      <c r="F159" s="13">
        <f t="shared" si="0"/>
        <v>18149172.830000002</v>
      </c>
      <c r="G159" s="12">
        <f t="shared" si="0"/>
        <v>1311886.2499999998</v>
      </c>
      <c r="H159" s="13">
        <f t="shared" si="0"/>
        <v>147808.97</v>
      </c>
      <c r="I159" s="12">
        <f t="shared" si="0"/>
        <v>112619666.58999991</v>
      </c>
      <c r="J159" s="13">
        <f t="shared" si="0"/>
        <v>3254660.42</v>
      </c>
      <c r="K159" s="12">
        <f t="shared" si="0"/>
        <v>4269271.84</v>
      </c>
      <c r="L159" s="13">
        <f t="shared" si="0"/>
        <v>151263.51000000004</v>
      </c>
      <c r="M159" s="12">
        <f t="shared" si="0"/>
        <v>32305248.18</v>
      </c>
      <c r="N159" s="12">
        <f t="shared" si="0"/>
        <v>6045890.3599999994</v>
      </c>
      <c r="O159" s="12">
        <f t="shared" si="0"/>
        <v>362022.67999999993</v>
      </c>
      <c r="P159" s="13">
        <f t="shared" si="0"/>
        <v>282721.12</v>
      </c>
      <c r="Q159" s="13">
        <f t="shared" si="0"/>
        <v>2726403.82</v>
      </c>
      <c r="R159" s="12">
        <f t="shared" si="0"/>
        <v>4355.78</v>
      </c>
      <c r="S159" s="12">
        <f t="shared" si="0"/>
        <v>924398.81999999983</v>
      </c>
      <c r="T159" s="13">
        <f t="shared" si="0"/>
        <v>0</v>
      </c>
      <c r="U159" s="14"/>
    </row>
    <row r="160" spans="1:21" x14ac:dyDescent="0.25">
      <c r="C160" s="14">
        <f>+'Part 2'!B6</f>
        <v>367780051.43999988</v>
      </c>
      <c r="D160" s="15">
        <f>+'Part 2'!E6</f>
        <v>245961.61000000002</v>
      </c>
      <c r="E160" s="14">
        <f>+'Part 2'!H6</f>
        <v>189321121.63000005</v>
      </c>
      <c r="F160" s="15">
        <f>+'Part 2'!K6</f>
        <v>18149172.830000002</v>
      </c>
      <c r="G160" s="14">
        <f>+'Part 2'!N6</f>
        <v>1311886.2499999998</v>
      </c>
      <c r="H160" s="15">
        <f>+'Part 2'!Q6</f>
        <v>147808.97</v>
      </c>
      <c r="I160" s="30">
        <f>+'Part 2'!T6</f>
        <v>112619666.58999991</v>
      </c>
      <c r="J160" s="15">
        <f>+'Part 2'!W6</f>
        <v>3254660.42</v>
      </c>
      <c r="K160" s="14">
        <f>+'Part 2'!Z6</f>
        <v>4269271.84</v>
      </c>
      <c r="L160" s="15">
        <f>+'Part 2'!AC6</f>
        <v>151263.51000000004</v>
      </c>
      <c r="M160" s="14">
        <f>+'Part 2'!AF6</f>
        <v>32305248.18</v>
      </c>
      <c r="N160" s="15">
        <f>'Part 2'!AI6</f>
        <v>6045890.3599999994</v>
      </c>
      <c r="O160" s="14">
        <f>+'Part 2'!AL6</f>
        <v>362022.67999999993</v>
      </c>
      <c r="P160" s="15">
        <f>+'Part 2'!AO6</f>
        <v>282721.12</v>
      </c>
      <c r="Q160" s="14">
        <f>+'Part 2'!AR6</f>
        <v>2726403.82</v>
      </c>
      <c r="R160" s="14">
        <f>+'Part 2'!AU6</f>
        <v>4355.78</v>
      </c>
      <c r="S160" s="14">
        <f>+'Part 2'!AX6</f>
        <v>924398.81999999983</v>
      </c>
      <c r="T160" s="15">
        <f>'Part 2'!BA6</f>
        <v>0</v>
      </c>
      <c r="U160" s="14"/>
    </row>
    <row r="161" spans="3:20" x14ac:dyDescent="0.25">
      <c r="C161" s="14">
        <f>+C159-C160</f>
        <v>0</v>
      </c>
      <c r="D161" s="15">
        <f t="shared" ref="D161:T161" si="1">+D159-D160</f>
        <v>0</v>
      </c>
      <c r="E161" s="14">
        <f t="shared" si="1"/>
        <v>0</v>
      </c>
      <c r="F161" s="15">
        <f t="shared" si="1"/>
        <v>0</v>
      </c>
      <c r="G161" s="14">
        <f t="shared" si="1"/>
        <v>0</v>
      </c>
      <c r="H161" s="31">
        <f t="shared" si="1"/>
        <v>0</v>
      </c>
      <c r="I161" s="30">
        <f t="shared" si="1"/>
        <v>0</v>
      </c>
      <c r="J161" s="31">
        <f t="shared" si="1"/>
        <v>0</v>
      </c>
      <c r="K161" s="14">
        <f t="shared" si="1"/>
        <v>0</v>
      </c>
      <c r="L161" s="15">
        <f t="shared" si="1"/>
        <v>0</v>
      </c>
      <c r="M161" s="30">
        <f t="shared" si="1"/>
        <v>0</v>
      </c>
      <c r="N161" s="31">
        <f t="shared" si="1"/>
        <v>0</v>
      </c>
      <c r="O161" s="30">
        <f t="shared" si="1"/>
        <v>0</v>
      </c>
      <c r="P161" s="31">
        <f t="shared" si="1"/>
        <v>0</v>
      </c>
      <c r="Q161" s="14">
        <f t="shared" si="1"/>
        <v>0</v>
      </c>
      <c r="R161" s="30">
        <f t="shared" si="1"/>
        <v>0</v>
      </c>
      <c r="S161" s="30">
        <f t="shared" si="1"/>
        <v>0</v>
      </c>
      <c r="T161" s="15">
        <f t="shared" si="1"/>
        <v>0</v>
      </c>
    </row>
    <row r="163" spans="3:20" x14ac:dyDescent="0.25">
      <c r="T163" s="15">
        <f>+C160+E160+G160+I160+K160+M160+O160+Q160+S160-D160-F160-H160-J160-L160-N160-P160-R160-T160</f>
        <v>683338236.64999986</v>
      </c>
    </row>
  </sheetData>
  <sheetProtection algorithmName="SHA-512" hashValue="EHM+vkDoM02EqBnu9vGcAwQrkvzOlVMZZzAydjkdPQWwO3V4b4NMjKhMjAu3RSYZXRzAC0DvgTrvPrUddvavnw==" saltValue="hOvtz06KWBVqKPest9wmZw==" spinCount="100000" sheet="1" objects="1" scenarios="1"/>
  <pageMargins left="0" right="0" top="0.75" bottom="0" header="0.3" footer="0.3"/>
  <pageSetup scale="3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51CDB-567E-4E44-9744-8046A9D1B859}">
  <dimension ref="A1:BC157"/>
  <sheetViews>
    <sheetView workbookViewId="0">
      <pane xSplit="1" ySplit="9" topLeftCell="F25" activePane="bottomRight" state="frozen"/>
      <selection pane="topRight" activeCell="B1" sqref="B1"/>
      <selection pane="bottomLeft" activeCell="A9" sqref="A9"/>
      <selection pane="bottomRight" activeCell="AK4" sqref="AK4:AL4"/>
    </sheetView>
  </sheetViews>
  <sheetFormatPr defaultColWidth="9.1796875" defaultRowHeight="14.5" x14ac:dyDescent="0.35"/>
  <cols>
    <col min="1" max="1" width="18.26953125" style="36" customWidth="1"/>
    <col min="2" max="2" width="26.1796875" style="36" customWidth="1"/>
    <col min="3" max="3" width="6.26953125" style="36" customWidth="1"/>
    <col min="4" max="4" width="18.26953125" style="36" customWidth="1"/>
    <col min="5" max="5" width="26.1796875" style="36" customWidth="1"/>
    <col min="6" max="6" width="6.26953125" style="36" customWidth="1"/>
    <col min="7" max="7" width="18.26953125" style="36" customWidth="1"/>
    <col min="8" max="8" width="26.1796875" style="36" customWidth="1"/>
    <col min="9" max="9" width="6.26953125" style="36" customWidth="1"/>
    <col min="10" max="10" width="18.26953125" style="36" customWidth="1"/>
    <col min="11" max="11" width="26.1796875" style="36" customWidth="1"/>
    <col min="12" max="12" width="6.26953125" style="36" customWidth="1"/>
    <col min="13" max="13" width="18.26953125" style="36" customWidth="1"/>
    <col min="14" max="14" width="26.1796875" style="36" customWidth="1"/>
    <col min="15" max="15" width="6.26953125" style="36" customWidth="1"/>
    <col min="16" max="16" width="18.26953125" style="36" customWidth="1"/>
    <col min="17" max="17" width="26.1796875" style="36" customWidth="1"/>
    <col min="18" max="18" width="6.26953125" style="36" customWidth="1"/>
    <col min="19" max="19" width="18.26953125" style="36" customWidth="1"/>
    <col min="20" max="20" width="26.1796875" style="36" customWidth="1"/>
    <col min="21" max="21" width="6.26953125" style="36" customWidth="1"/>
    <col min="22" max="22" width="18.26953125" style="36" customWidth="1"/>
    <col min="23" max="23" width="26.1796875" style="36" customWidth="1"/>
    <col min="24" max="24" width="6.26953125" style="36" customWidth="1"/>
    <col min="25" max="25" width="18.26953125" style="36" customWidth="1"/>
    <col min="26" max="26" width="26.1796875" style="36" customWidth="1"/>
    <col min="27" max="27" width="6.26953125" style="36" customWidth="1"/>
    <col min="28" max="28" width="18.26953125" style="36" customWidth="1"/>
    <col min="29" max="29" width="26.1796875" style="36" customWidth="1"/>
    <col min="30" max="30" width="6.26953125" style="36" customWidth="1"/>
    <col min="31" max="31" width="18.26953125" style="36" customWidth="1"/>
    <col min="32" max="32" width="26.1796875" style="36" customWidth="1"/>
    <col min="33" max="33" width="6.26953125" style="36" customWidth="1"/>
    <col min="34" max="34" width="18.26953125" style="36" customWidth="1"/>
    <col min="35" max="35" width="26.1796875" style="36" customWidth="1"/>
    <col min="36" max="36" width="6.26953125" style="36" customWidth="1"/>
    <col min="37" max="37" width="18.26953125" style="36" customWidth="1"/>
    <col min="38" max="38" width="26.1796875" style="36" customWidth="1"/>
    <col min="39" max="39" width="6.26953125" style="36" customWidth="1"/>
    <col min="40" max="40" width="18.26953125" style="36" customWidth="1"/>
    <col min="41" max="41" width="26.1796875" style="36" customWidth="1"/>
    <col min="42" max="42" width="6.26953125" style="36" customWidth="1"/>
    <col min="43" max="43" width="18.26953125" style="36" customWidth="1"/>
    <col min="44" max="44" width="26.1796875" style="36" customWidth="1"/>
    <col min="45" max="45" width="6.26953125" style="36" customWidth="1"/>
    <col min="46" max="46" width="18.26953125" style="36" customWidth="1"/>
    <col min="47" max="47" width="26.1796875" style="36" customWidth="1"/>
    <col min="48" max="48" width="6.26953125" style="36" customWidth="1"/>
    <col min="49" max="49" width="18.26953125" style="36" customWidth="1"/>
    <col min="50" max="50" width="26.1796875" style="36" customWidth="1"/>
    <col min="51" max="51" width="6.26953125" style="36" customWidth="1"/>
    <col min="52" max="52" width="18.26953125" style="36" customWidth="1"/>
    <col min="53" max="53" width="26.1796875" style="36" customWidth="1"/>
    <col min="54" max="54" width="9.1796875" style="36"/>
    <col min="55" max="55" width="21.453125" style="36" customWidth="1"/>
    <col min="56" max="16384" width="9.1796875" style="36"/>
  </cols>
  <sheetData>
    <row r="1" spans="1:55" x14ac:dyDescent="0.35">
      <c r="A1" s="36" t="s">
        <v>235</v>
      </c>
    </row>
    <row r="2" spans="1:55" ht="41" x14ac:dyDescent="0.35">
      <c r="A2" s="35" t="s">
        <v>173</v>
      </c>
      <c r="B2" s="35" t="s">
        <v>181</v>
      </c>
      <c r="D2" s="35" t="s">
        <v>173</v>
      </c>
      <c r="E2" s="35" t="s">
        <v>182</v>
      </c>
      <c r="G2" s="35" t="s">
        <v>173</v>
      </c>
      <c r="H2" s="35" t="s">
        <v>183</v>
      </c>
      <c r="J2" s="35" t="s">
        <v>173</v>
      </c>
      <c r="K2" s="35" t="s">
        <v>184</v>
      </c>
      <c r="M2" s="35" t="s">
        <v>173</v>
      </c>
      <c r="N2" s="35" t="s">
        <v>185</v>
      </c>
      <c r="P2" s="35" t="s">
        <v>173</v>
      </c>
      <c r="Q2" s="35" t="s">
        <v>186</v>
      </c>
      <c r="S2" s="35" t="s">
        <v>173</v>
      </c>
      <c r="T2" s="35" t="s">
        <v>187</v>
      </c>
      <c r="V2" s="35" t="s">
        <v>173</v>
      </c>
      <c r="W2" s="35" t="s">
        <v>188</v>
      </c>
      <c r="Y2" s="35" t="s">
        <v>173</v>
      </c>
      <c r="Z2" s="35" t="s">
        <v>189</v>
      </c>
      <c r="AB2" s="35" t="s">
        <v>173</v>
      </c>
      <c r="AC2" s="35" t="s">
        <v>190</v>
      </c>
      <c r="AE2" s="35" t="s">
        <v>173</v>
      </c>
      <c r="AF2" s="35" t="s">
        <v>191</v>
      </c>
      <c r="AH2" s="35" t="s">
        <v>173</v>
      </c>
      <c r="AI2" s="35" t="s">
        <v>192</v>
      </c>
      <c r="AK2" s="35" t="s">
        <v>173</v>
      </c>
      <c r="AL2" s="35" t="s">
        <v>193</v>
      </c>
      <c r="AN2" s="35" t="s">
        <v>173</v>
      </c>
      <c r="AO2" s="35" t="s">
        <v>194</v>
      </c>
      <c r="AQ2" s="35" t="s">
        <v>173</v>
      </c>
      <c r="AR2" s="35" t="s">
        <v>195</v>
      </c>
      <c r="AT2" s="35" t="s">
        <v>173</v>
      </c>
      <c r="AU2" s="35" t="s">
        <v>196</v>
      </c>
      <c r="AW2" s="35" t="s">
        <v>173</v>
      </c>
      <c r="AX2" s="35" t="s">
        <v>197</v>
      </c>
      <c r="AZ2" s="35" t="s">
        <v>173</v>
      </c>
      <c r="BA2" s="35" t="s">
        <v>198</v>
      </c>
    </row>
    <row r="4" spans="1:55" ht="64.5" customHeight="1" x14ac:dyDescent="0.35">
      <c r="A4" s="127" t="s">
        <v>199</v>
      </c>
      <c r="B4" s="127"/>
      <c r="C4" s="45"/>
      <c r="D4" s="127" t="s">
        <v>200</v>
      </c>
      <c r="E4" s="127"/>
      <c r="G4" s="127" t="s">
        <v>201</v>
      </c>
      <c r="H4" s="127"/>
      <c r="J4" s="127" t="s">
        <v>202</v>
      </c>
      <c r="K4" s="127"/>
      <c r="M4" s="127" t="s">
        <v>203</v>
      </c>
      <c r="N4" s="127"/>
      <c r="P4" s="127" t="s">
        <v>204</v>
      </c>
      <c r="Q4" s="127"/>
      <c r="S4" s="127" t="s">
        <v>205</v>
      </c>
      <c r="T4" s="127"/>
      <c r="V4" s="127" t="s">
        <v>206</v>
      </c>
      <c r="W4" s="127"/>
      <c r="Y4" s="127" t="s">
        <v>207</v>
      </c>
      <c r="Z4" s="127"/>
      <c r="AB4" s="127" t="s">
        <v>208</v>
      </c>
      <c r="AC4" s="127"/>
      <c r="AE4" s="127" t="s">
        <v>209</v>
      </c>
      <c r="AF4" s="127"/>
      <c r="AH4" s="127" t="s">
        <v>210</v>
      </c>
      <c r="AI4" s="127"/>
      <c r="AK4" s="127" t="s">
        <v>211</v>
      </c>
      <c r="AL4" s="127"/>
      <c r="AN4" s="127" t="s">
        <v>212</v>
      </c>
      <c r="AO4" s="127"/>
      <c r="AQ4" s="127" t="s">
        <v>213</v>
      </c>
      <c r="AR4" s="127"/>
      <c r="AT4" s="127" t="s">
        <v>214</v>
      </c>
      <c r="AU4" s="127"/>
      <c r="AW4" s="127" t="s">
        <v>215</v>
      </c>
      <c r="AX4" s="127"/>
      <c r="AY4" s="37"/>
      <c r="AZ4" s="127" t="s">
        <v>216</v>
      </c>
      <c r="BA4" s="127"/>
    </row>
    <row r="6" spans="1:55" x14ac:dyDescent="0.35">
      <c r="B6" s="38">
        <f>SUM(B8:B149)</f>
        <v>367780051.43999988</v>
      </c>
      <c r="E6" s="38">
        <f>SUM(E8:E40)</f>
        <v>245961.61000000002</v>
      </c>
      <c r="H6" s="38">
        <f>SUM(H8:H152)</f>
        <v>189321121.63000005</v>
      </c>
      <c r="K6" s="38">
        <f>SUM(K8:K134)</f>
        <v>18149172.830000002</v>
      </c>
      <c r="N6" s="38">
        <f>SUM(N8:N46)</f>
        <v>1311886.2499999998</v>
      </c>
      <c r="Q6" s="38">
        <f>SUM(Q8:Q20)</f>
        <v>147808.97</v>
      </c>
      <c r="T6" s="38">
        <f>SUM(T8:T153)</f>
        <v>112619666.58999991</v>
      </c>
      <c r="W6" s="38">
        <f>SUM(W8:W125)</f>
        <v>3254660.42</v>
      </c>
      <c r="Z6" s="38">
        <f>SUM(Z8:Z145)</f>
        <v>4269271.84</v>
      </c>
      <c r="AC6" s="38">
        <f>SUM(AC8:AC42)</f>
        <v>151263.51000000004</v>
      </c>
      <c r="AE6" s="38"/>
      <c r="AF6" s="38">
        <f>SUM(AF8:AF71)</f>
        <v>32305248.18</v>
      </c>
      <c r="AH6" s="38"/>
      <c r="AI6" s="38">
        <f>SUM(AI8:AI71)</f>
        <v>6045890.3599999994</v>
      </c>
      <c r="AK6" s="38"/>
      <c r="AL6" s="38">
        <f>SUM(AL8:AL71)</f>
        <v>362022.67999999993</v>
      </c>
      <c r="AN6" s="38"/>
      <c r="AO6" s="38">
        <f>SUM(AO8:AO71)</f>
        <v>282721.12</v>
      </c>
      <c r="AR6" s="38">
        <f>SUM(AR8:AR64)</f>
        <v>2726403.82</v>
      </c>
      <c r="AU6" s="38">
        <f>SUM(AU8:AU12)</f>
        <v>4355.78</v>
      </c>
      <c r="AX6" s="38">
        <f>SUM(AX8:AX47)</f>
        <v>924398.81999999983</v>
      </c>
      <c r="BA6" s="38">
        <f>SUM(BA8)</f>
        <v>0</v>
      </c>
      <c r="BC6" s="38">
        <f>SUM(B6-E6+H6-K6+N6-Q6+T6-W6+Z6-AC6+AF6-AI6+AL6-AO6+AR6-AU6+AX6-BA6)</f>
        <v>683338236.64999986</v>
      </c>
    </row>
    <row r="7" spans="1:55" x14ac:dyDescent="0.35">
      <c r="A7" s="39" t="s">
        <v>217</v>
      </c>
      <c r="B7" s="39" t="s">
        <v>1</v>
      </c>
      <c r="D7" s="39" t="s">
        <v>217</v>
      </c>
      <c r="E7" s="39" t="s">
        <v>1</v>
      </c>
      <c r="G7" s="39" t="s">
        <v>217</v>
      </c>
      <c r="H7" s="39" t="s">
        <v>1</v>
      </c>
      <c r="J7" s="39" t="s">
        <v>217</v>
      </c>
      <c r="K7" s="39" t="s">
        <v>1</v>
      </c>
      <c r="M7" s="39" t="s">
        <v>217</v>
      </c>
      <c r="N7" s="39" t="s">
        <v>1</v>
      </c>
      <c r="P7" s="39" t="s">
        <v>217</v>
      </c>
      <c r="Q7" s="39" t="s">
        <v>1</v>
      </c>
      <c r="S7" s="39" t="s">
        <v>0</v>
      </c>
      <c r="T7" s="39" t="s">
        <v>1</v>
      </c>
      <c r="V7" s="39" t="s">
        <v>217</v>
      </c>
      <c r="W7" s="39" t="s">
        <v>1</v>
      </c>
      <c r="Y7" s="39" t="s">
        <v>217</v>
      </c>
      <c r="Z7" s="39" t="s">
        <v>1</v>
      </c>
      <c r="AB7" s="39" t="s">
        <v>217</v>
      </c>
      <c r="AC7" s="39" t="s">
        <v>1</v>
      </c>
      <c r="AE7" s="39"/>
      <c r="AF7" s="39"/>
      <c r="AH7" s="39"/>
      <c r="AI7" s="39"/>
      <c r="AK7" s="39"/>
      <c r="AL7" s="39"/>
      <c r="AN7" s="39"/>
      <c r="AO7" s="39"/>
      <c r="AQ7" s="39" t="s">
        <v>217</v>
      </c>
      <c r="AR7" s="39" t="s">
        <v>1</v>
      </c>
      <c r="AT7" s="39" t="s">
        <v>217</v>
      </c>
      <c r="AU7" s="39" t="s">
        <v>1</v>
      </c>
      <c r="AW7" s="39" t="s">
        <v>217</v>
      </c>
      <c r="AX7" s="39" t="s">
        <v>1</v>
      </c>
      <c r="AZ7" s="39" t="s">
        <v>217</v>
      </c>
      <c r="BA7" s="39" t="s">
        <v>1</v>
      </c>
    </row>
    <row r="8" spans="1:55" x14ac:dyDescent="0.35">
      <c r="A8" s="48">
        <v>130</v>
      </c>
      <c r="B8" s="46">
        <v>3143009.41</v>
      </c>
      <c r="D8" s="48">
        <v>130</v>
      </c>
      <c r="E8" s="46">
        <v>4091.29</v>
      </c>
      <c r="G8" s="48">
        <v>130</v>
      </c>
      <c r="H8" s="46">
        <v>2372479.33</v>
      </c>
      <c r="J8" s="48">
        <v>130</v>
      </c>
      <c r="K8" s="46">
        <v>193461.53</v>
      </c>
      <c r="M8" s="48">
        <v>220</v>
      </c>
      <c r="N8" s="46">
        <v>15214.34</v>
      </c>
      <c r="P8" s="48">
        <v>1500</v>
      </c>
      <c r="Q8" s="46">
        <v>5880</v>
      </c>
      <c r="S8" s="48">
        <v>130</v>
      </c>
      <c r="T8" s="46">
        <v>941399.33</v>
      </c>
      <c r="V8" s="48">
        <v>130</v>
      </c>
      <c r="W8" s="46">
        <v>36504.31</v>
      </c>
      <c r="Y8" s="48">
        <v>130</v>
      </c>
      <c r="Z8" s="46">
        <v>60678.68</v>
      </c>
      <c r="AB8" s="48">
        <v>130</v>
      </c>
      <c r="AC8" s="46">
        <v>3057.43</v>
      </c>
      <c r="AE8" s="48">
        <v>614</v>
      </c>
      <c r="AF8" s="46">
        <v>3412.5</v>
      </c>
      <c r="AH8" s="48">
        <v>617</v>
      </c>
      <c r="AI8" s="46">
        <v>31660.99</v>
      </c>
      <c r="AK8" s="48">
        <v>220</v>
      </c>
      <c r="AL8" s="46">
        <v>3127.22</v>
      </c>
      <c r="AN8" s="46"/>
      <c r="AO8" s="46"/>
      <c r="AQ8" s="48">
        <v>130</v>
      </c>
      <c r="AR8" s="46">
        <v>52448.31</v>
      </c>
      <c r="AT8" s="48">
        <v>2000</v>
      </c>
      <c r="AU8" s="46">
        <v>1414.83</v>
      </c>
      <c r="AW8" s="48">
        <v>130</v>
      </c>
      <c r="AX8" s="46">
        <v>13.16</v>
      </c>
      <c r="AZ8" s="42"/>
      <c r="BA8" s="46"/>
    </row>
    <row r="9" spans="1:55" x14ac:dyDescent="0.35">
      <c r="A9" s="48">
        <v>200</v>
      </c>
      <c r="B9" s="46">
        <v>2593364.54</v>
      </c>
      <c r="D9" s="48">
        <v>220</v>
      </c>
      <c r="E9" s="46">
        <v>1681.56</v>
      </c>
      <c r="G9" s="48">
        <v>200</v>
      </c>
      <c r="H9" s="46">
        <v>987384.23</v>
      </c>
      <c r="J9" s="48">
        <v>200</v>
      </c>
      <c r="K9" s="46">
        <v>99938.92</v>
      </c>
      <c r="M9" s="48">
        <v>700</v>
      </c>
      <c r="N9" s="46">
        <v>19165.03</v>
      </c>
      <c r="P9" s="48">
        <v>1700</v>
      </c>
      <c r="Q9" s="46">
        <v>73460</v>
      </c>
      <c r="S9" s="48">
        <v>200</v>
      </c>
      <c r="T9" s="46">
        <v>763802.57</v>
      </c>
      <c r="V9" s="48">
        <v>200</v>
      </c>
      <c r="W9" s="46">
        <v>25004.07</v>
      </c>
      <c r="Y9" s="48">
        <v>200</v>
      </c>
      <c r="Z9" s="46">
        <v>25065.99</v>
      </c>
      <c r="AB9" s="48">
        <v>200</v>
      </c>
      <c r="AC9" s="46">
        <v>1611.96</v>
      </c>
      <c r="AE9" s="48">
        <v>617</v>
      </c>
      <c r="AF9" s="46">
        <v>822517.07</v>
      </c>
      <c r="AH9" s="48">
        <v>1000</v>
      </c>
      <c r="AI9" s="46">
        <v>129950.81</v>
      </c>
      <c r="AK9" s="48">
        <v>618</v>
      </c>
      <c r="AL9" s="46">
        <v>38085.89</v>
      </c>
      <c r="AN9" s="48">
        <v>618</v>
      </c>
      <c r="AO9" s="46">
        <v>10351.120000000001</v>
      </c>
      <c r="AQ9" s="48">
        <v>220</v>
      </c>
      <c r="AR9" s="46">
        <v>47160.34</v>
      </c>
      <c r="AT9" s="48">
        <v>3022</v>
      </c>
      <c r="AU9" s="46">
        <v>545.95000000000005</v>
      </c>
      <c r="AW9" s="48">
        <v>614</v>
      </c>
      <c r="AX9" s="46">
        <v>15.7</v>
      </c>
      <c r="AZ9" s="42" t="s">
        <v>3</v>
      </c>
      <c r="BA9" s="46"/>
    </row>
    <row r="10" spans="1:55" x14ac:dyDescent="0.35">
      <c r="A10" s="48">
        <v>220</v>
      </c>
      <c r="B10" s="46">
        <v>1939027.28</v>
      </c>
      <c r="D10" s="48">
        <v>300</v>
      </c>
      <c r="E10" s="46">
        <v>166.96</v>
      </c>
      <c r="G10" s="48">
        <v>220</v>
      </c>
      <c r="H10" s="46">
        <v>1089787.3899999999</v>
      </c>
      <c r="J10" s="48">
        <v>300</v>
      </c>
      <c r="K10" s="46">
        <v>35816.76</v>
      </c>
      <c r="M10" s="48">
        <v>920</v>
      </c>
      <c r="N10" s="46">
        <v>1104.17</v>
      </c>
      <c r="P10" s="48">
        <v>2420</v>
      </c>
      <c r="Q10" s="46">
        <v>6238.48</v>
      </c>
      <c r="S10" s="48">
        <v>220</v>
      </c>
      <c r="T10" s="46">
        <v>561433.11</v>
      </c>
      <c r="V10" s="48">
        <v>220</v>
      </c>
      <c r="W10" s="46">
        <v>3554.53</v>
      </c>
      <c r="Y10" s="48">
        <v>220</v>
      </c>
      <c r="Z10" s="46">
        <v>12247.29</v>
      </c>
      <c r="AB10" s="48">
        <v>300</v>
      </c>
      <c r="AC10" s="46">
        <v>3320</v>
      </c>
      <c r="AE10" s="48">
        <v>921</v>
      </c>
      <c r="AF10" s="46">
        <v>19966</v>
      </c>
      <c r="AH10" s="48">
        <v>1420</v>
      </c>
      <c r="AI10" s="46">
        <v>5544</v>
      </c>
      <c r="AK10" s="48">
        <v>921</v>
      </c>
      <c r="AL10" s="46">
        <v>13765.12</v>
      </c>
      <c r="AN10" s="48">
        <v>2000</v>
      </c>
      <c r="AO10" s="46">
        <v>272370</v>
      </c>
      <c r="AQ10" s="48">
        <v>420</v>
      </c>
      <c r="AR10" s="46">
        <v>51572.800000000003</v>
      </c>
      <c r="AT10" s="48">
        <v>5200</v>
      </c>
      <c r="AU10" s="46">
        <v>2395</v>
      </c>
      <c r="AW10" s="48">
        <v>700</v>
      </c>
      <c r="AX10" s="46">
        <v>14986.13</v>
      </c>
      <c r="AZ10" s="42" t="s">
        <v>2</v>
      </c>
      <c r="BA10" s="46"/>
    </row>
    <row r="11" spans="1:55" x14ac:dyDescent="0.35">
      <c r="A11" s="48">
        <v>300</v>
      </c>
      <c r="B11" s="46">
        <v>1433631.36</v>
      </c>
      <c r="D11" s="48">
        <v>614</v>
      </c>
      <c r="E11" s="46">
        <v>710</v>
      </c>
      <c r="G11" s="48">
        <v>300</v>
      </c>
      <c r="H11" s="46">
        <v>705377.36</v>
      </c>
      <c r="J11" s="48">
        <v>400</v>
      </c>
      <c r="K11" s="46">
        <v>22012.07</v>
      </c>
      <c r="M11" s="48">
        <v>1500</v>
      </c>
      <c r="N11" s="46">
        <v>25531.97</v>
      </c>
      <c r="P11" s="48">
        <v>2421</v>
      </c>
      <c r="Q11" s="46">
        <v>4514</v>
      </c>
      <c r="S11" s="48">
        <v>300</v>
      </c>
      <c r="T11" s="46">
        <v>318190.87</v>
      </c>
      <c r="V11" s="48">
        <v>300</v>
      </c>
      <c r="W11" s="46">
        <v>11643.92</v>
      </c>
      <c r="Y11" s="48">
        <v>300</v>
      </c>
      <c r="Z11" s="46">
        <v>21076.639999999999</v>
      </c>
      <c r="AB11" s="48">
        <v>420</v>
      </c>
      <c r="AC11" s="46">
        <v>3136</v>
      </c>
      <c r="AE11" s="48">
        <v>1000</v>
      </c>
      <c r="AF11" s="46">
        <v>129950.81</v>
      </c>
      <c r="AH11" s="48">
        <v>1700</v>
      </c>
      <c r="AI11" s="46">
        <v>151903.69</v>
      </c>
      <c r="AK11" s="48">
        <v>2000</v>
      </c>
      <c r="AL11" s="46">
        <v>277370</v>
      </c>
      <c r="AQ11" s="48">
        <v>614</v>
      </c>
      <c r="AR11" s="46">
        <v>2606.2600000000002</v>
      </c>
      <c r="AW11" s="48">
        <v>900</v>
      </c>
      <c r="AX11" s="46">
        <v>5</v>
      </c>
      <c r="AZ11" s="42"/>
      <c r="BA11" s="46"/>
    </row>
    <row r="12" spans="1:55" x14ac:dyDescent="0.35">
      <c r="A12" s="48">
        <v>400</v>
      </c>
      <c r="B12" s="46">
        <v>855604.54</v>
      </c>
      <c r="D12" s="48">
        <v>1600</v>
      </c>
      <c r="E12" s="46">
        <v>135.65</v>
      </c>
      <c r="G12" s="48">
        <v>400</v>
      </c>
      <c r="H12" s="46">
        <v>588627.86</v>
      </c>
      <c r="J12" s="48">
        <v>420</v>
      </c>
      <c r="K12" s="46">
        <v>11978.6</v>
      </c>
      <c r="M12" s="48">
        <v>1700</v>
      </c>
      <c r="N12" s="46">
        <v>290378.63</v>
      </c>
      <c r="P12" s="48">
        <v>2520</v>
      </c>
      <c r="Q12" s="46">
        <v>2798.12</v>
      </c>
      <c r="S12" s="48">
        <v>400</v>
      </c>
      <c r="T12" s="46">
        <v>365281.09</v>
      </c>
      <c r="V12" s="48">
        <v>400</v>
      </c>
      <c r="W12" s="46">
        <v>49781.19</v>
      </c>
      <c r="Y12" s="48">
        <v>400</v>
      </c>
      <c r="Z12" s="46">
        <v>9315.9599999999991</v>
      </c>
      <c r="AB12" s="48">
        <v>500</v>
      </c>
      <c r="AC12" s="46">
        <v>2473</v>
      </c>
      <c r="AE12" s="48">
        <v>1400</v>
      </c>
      <c r="AF12" s="46">
        <v>452885.62</v>
      </c>
      <c r="AH12" s="48">
        <v>2300</v>
      </c>
      <c r="AI12" s="46">
        <v>1083110.73</v>
      </c>
      <c r="AK12" s="48">
        <v>2500</v>
      </c>
      <c r="AL12" s="46">
        <v>1170.26</v>
      </c>
      <c r="AN12" s="47" t="s">
        <v>218</v>
      </c>
      <c r="AQ12" s="48">
        <v>700</v>
      </c>
      <c r="AR12" s="46">
        <v>22942.54</v>
      </c>
      <c r="AT12" s="47" t="s">
        <v>219</v>
      </c>
      <c r="AW12" s="48">
        <v>1212</v>
      </c>
      <c r="AX12" s="46">
        <v>7527.8</v>
      </c>
      <c r="AZ12" s="42"/>
      <c r="BA12" s="46"/>
    </row>
    <row r="13" spans="1:55" x14ac:dyDescent="0.35">
      <c r="A13" s="48">
        <v>420</v>
      </c>
      <c r="B13" s="46">
        <v>2077044.75</v>
      </c>
      <c r="D13" s="48">
        <v>1820</v>
      </c>
      <c r="E13" s="46">
        <v>359.38</v>
      </c>
      <c r="G13" s="48">
        <v>420</v>
      </c>
      <c r="H13" s="46">
        <v>746587.97</v>
      </c>
      <c r="J13" s="48">
        <v>500</v>
      </c>
      <c r="K13" s="46">
        <v>54258.92</v>
      </c>
      <c r="M13" s="48">
        <v>1820</v>
      </c>
      <c r="N13" s="46">
        <v>5056.8999999999996</v>
      </c>
      <c r="P13" s="48">
        <v>3021</v>
      </c>
      <c r="Q13" s="46">
        <v>5330.13</v>
      </c>
      <c r="S13" s="48">
        <v>420</v>
      </c>
      <c r="T13" s="46">
        <v>637694.63</v>
      </c>
      <c r="V13" s="48">
        <v>420</v>
      </c>
      <c r="W13" s="46">
        <v>92584.56</v>
      </c>
      <c r="Y13" s="48">
        <v>420</v>
      </c>
      <c r="Z13" s="46">
        <v>24275.53</v>
      </c>
      <c r="AB13" s="48">
        <v>800</v>
      </c>
      <c r="AC13" s="46">
        <v>507</v>
      </c>
      <c r="AE13" s="48">
        <v>1420</v>
      </c>
      <c r="AF13" s="46">
        <v>11704.7</v>
      </c>
      <c r="AH13" s="48">
        <v>2400</v>
      </c>
      <c r="AI13" s="46">
        <v>375090.99</v>
      </c>
      <c r="AK13" s="48">
        <v>2900</v>
      </c>
      <c r="AL13" s="46">
        <v>3690</v>
      </c>
      <c r="AN13" s="46"/>
      <c r="AO13" s="46"/>
      <c r="AQ13" s="48">
        <v>800</v>
      </c>
      <c r="AR13" s="46">
        <v>33922.730000000003</v>
      </c>
      <c r="AT13" s="42"/>
      <c r="AU13" s="46"/>
      <c r="AW13" s="48">
        <v>1600</v>
      </c>
      <c r="AX13" s="46">
        <v>15029.14</v>
      </c>
      <c r="AZ13" s="42"/>
      <c r="BA13" s="46"/>
    </row>
    <row r="14" spans="1:55" x14ac:dyDescent="0.35">
      <c r="A14" s="48">
        <v>500</v>
      </c>
      <c r="B14" s="46">
        <v>1267333.1200000001</v>
      </c>
      <c r="D14" s="48">
        <v>1821</v>
      </c>
      <c r="E14" s="46">
        <v>8216</v>
      </c>
      <c r="G14" s="48">
        <v>500</v>
      </c>
      <c r="H14" s="46">
        <v>567763.88</v>
      </c>
      <c r="J14" s="48">
        <v>614</v>
      </c>
      <c r="K14" s="46">
        <v>118260.91</v>
      </c>
      <c r="M14" s="48">
        <v>1821</v>
      </c>
      <c r="N14" s="46">
        <v>12810.88</v>
      </c>
      <c r="P14" s="48">
        <v>3400</v>
      </c>
      <c r="Q14" s="46">
        <v>25499.439999999999</v>
      </c>
      <c r="S14" s="48">
        <v>500</v>
      </c>
      <c r="T14" s="46">
        <v>267475.11</v>
      </c>
      <c r="V14" s="48">
        <v>500</v>
      </c>
      <c r="W14" s="46">
        <v>19978.7</v>
      </c>
      <c r="Y14" s="48">
        <v>500</v>
      </c>
      <c r="Z14" s="46">
        <v>9337.81</v>
      </c>
      <c r="AB14" s="48">
        <v>1100</v>
      </c>
      <c r="AC14" s="46">
        <v>2202.9899999999998</v>
      </c>
      <c r="AE14" s="48">
        <v>1700</v>
      </c>
      <c r="AF14" s="46">
        <v>2830693.64</v>
      </c>
      <c r="AH14" s="48">
        <v>2423</v>
      </c>
      <c r="AI14" s="46">
        <v>675330.11</v>
      </c>
      <c r="AK14" s="48">
        <v>3620</v>
      </c>
      <c r="AL14" s="46">
        <v>2.04</v>
      </c>
      <c r="AN14" s="46"/>
      <c r="AO14" s="46"/>
      <c r="AQ14" s="48">
        <v>900</v>
      </c>
      <c r="AR14" s="46">
        <v>69.56</v>
      </c>
      <c r="AT14" s="42"/>
      <c r="AU14" s="46"/>
      <c r="AW14" s="48">
        <v>1820</v>
      </c>
      <c r="AX14" s="46">
        <v>3230.16</v>
      </c>
      <c r="AZ14" s="42"/>
      <c r="BA14" s="46"/>
    </row>
    <row r="15" spans="1:55" x14ac:dyDescent="0.35">
      <c r="A15" s="48">
        <v>614</v>
      </c>
      <c r="B15" s="46">
        <v>2133768.23</v>
      </c>
      <c r="D15" s="48">
        <v>2100</v>
      </c>
      <c r="E15" s="46">
        <v>447.98</v>
      </c>
      <c r="G15" s="48">
        <v>614</v>
      </c>
      <c r="H15" s="46">
        <v>1210472.9099999999</v>
      </c>
      <c r="J15" s="48">
        <v>617</v>
      </c>
      <c r="K15" s="46">
        <v>37156</v>
      </c>
      <c r="M15" s="48">
        <v>2400</v>
      </c>
      <c r="N15" s="46">
        <v>27052.59</v>
      </c>
      <c r="P15" s="48">
        <v>3700</v>
      </c>
      <c r="Q15" s="46">
        <v>4109.3999999999996</v>
      </c>
      <c r="S15" s="48">
        <v>614</v>
      </c>
      <c r="T15" s="46">
        <v>885145.78</v>
      </c>
      <c r="V15" s="48">
        <v>614</v>
      </c>
      <c r="W15" s="46">
        <v>33267.68</v>
      </c>
      <c r="Y15" s="48">
        <v>614</v>
      </c>
      <c r="Z15" s="46">
        <v>19594.080000000002</v>
      </c>
      <c r="AB15" s="48">
        <v>1400</v>
      </c>
      <c r="AC15" s="46">
        <v>16535.91</v>
      </c>
      <c r="AE15" s="48">
        <v>1820</v>
      </c>
      <c r="AF15" s="46">
        <v>51668.94</v>
      </c>
      <c r="AH15" s="48">
        <v>2500</v>
      </c>
      <c r="AI15" s="46">
        <v>131530</v>
      </c>
      <c r="AK15" s="48">
        <v>5411</v>
      </c>
      <c r="AL15" s="46">
        <v>14235</v>
      </c>
      <c r="AN15" s="46"/>
      <c r="AO15" s="46"/>
      <c r="AQ15" s="48">
        <v>1000</v>
      </c>
      <c r="AR15" s="46">
        <v>39190.78</v>
      </c>
      <c r="AT15" s="42" t="s">
        <v>2</v>
      </c>
      <c r="AU15" s="46"/>
      <c r="AW15" s="48">
        <v>1821</v>
      </c>
      <c r="AX15" s="46">
        <v>39529.79</v>
      </c>
      <c r="AZ15" s="42"/>
      <c r="BA15" s="46"/>
    </row>
    <row r="16" spans="1:55" x14ac:dyDescent="0.35">
      <c r="A16" s="48">
        <v>617</v>
      </c>
      <c r="B16" s="46">
        <v>496456.77</v>
      </c>
      <c r="D16" s="48">
        <v>2220</v>
      </c>
      <c r="E16" s="46">
        <v>9669.5</v>
      </c>
      <c r="G16" s="48">
        <v>617</v>
      </c>
      <c r="H16" s="46">
        <v>967113.41</v>
      </c>
      <c r="J16" s="48">
        <v>618</v>
      </c>
      <c r="K16" s="46">
        <v>50206.080000000002</v>
      </c>
      <c r="M16" s="48">
        <v>2420</v>
      </c>
      <c r="N16" s="46">
        <v>71599.94</v>
      </c>
      <c r="P16" s="48">
        <v>4000</v>
      </c>
      <c r="Q16" s="46">
        <v>2409.79</v>
      </c>
      <c r="S16" s="48">
        <v>617</v>
      </c>
      <c r="T16" s="46">
        <v>389204.97</v>
      </c>
      <c r="V16" s="48">
        <v>617</v>
      </c>
      <c r="W16" s="46">
        <v>12740</v>
      </c>
      <c r="Y16" s="48">
        <v>617</v>
      </c>
      <c r="Z16" s="46">
        <v>34531.269999999997</v>
      </c>
      <c r="AB16" s="48">
        <v>1420</v>
      </c>
      <c r="AC16" s="46">
        <v>21689.14</v>
      </c>
      <c r="AE16" s="48">
        <v>1900</v>
      </c>
      <c r="AF16" s="46">
        <v>206161.43</v>
      </c>
      <c r="AH16" s="48">
        <v>3022</v>
      </c>
      <c r="AI16" s="46">
        <v>176962.51</v>
      </c>
      <c r="AK16" s="48">
        <v>5520</v>
      </c>
      <c r="AL16" s="46">
        <v>2650</v>
      </c>
      <c r="AN16" s="46"/>
      <c r="AO16" s="46"/>
      <c r="AQ16" s="48">
        <v>1212</v>
      </c>
      <c r="AR16" s="46">
        <v>18623.689999999999</v>
      </c>
      <c r="AT16" s="42"/>
      <c r="AU16" s="46"/>
      <c r="AW16" s="48">
        <v>2400</v>
      </c>
      <c r="AX16" s="46">
        <v>229173.73</v>
      </c>
      <c r="AZ16" s="42"/>
      <c r="BA16" s="46"/>
    </row>
    <row r="17" spans="1:53" x14ac:dyDescent="0.35">
      <c r="A17" s="48">
        <v>618</v>
      </c>
      <c r="B17" s="46">
        <v>1035846.58</v>
      </c>
      <c r="D17" s="48">
        <v>2421</v>
      </c>
      <c r="E17" s="46">
        <v>2481.9899999999998</v>
      </c>
      <c r="G17" s="48">
        <v>618</v>
      </c>
      <c r="H17" s="46">
        <v>1159586.6000000001</v>
      </c>
      <c r="J17" s="48">
        <v>700</v>
      </c>
      <c r="K17" s="46">
        <v>9162.98</v>
      </c>
      <c r="M17" s="48">
        <v>2421</v>
      </c>
      <c r="N17" s="46">
        <v>37539.31</v>
      </c>
      <c r="P17" s="48">
        <v>4120</v>
      </c>
      <c r="Q17" s="46">
        <v>1944.95</v>
      </c>
      <c r="S17" s="48">
        <v>618</v>
      </c>
      <c r="T17" s="46">
        <v>365177.5</v>
      </c>
      <c r="V17" s="48">
        <v>700</v>
      </c>
      <c r="W17" s="46">
        <v>99151.91</v>
      </c>
      <c r="Y17" s="48">
        <v>618</v>
      </c>
      <c r="Z17" s="46">
        <v>17498.48</v>
      </c>
      <c r="AB17" s="48">
        <v>1600</v>
      </c>
      <c r="AC17" s="46">
        <v>4163.3999999999996</v>
      </c>
      <c r="AE17" s="48">
        <v>2300</v>
      </c>
      <c r="AF17" s="46">
        <v>4663255.9800000004</v>
      </c>
      <c r="AH17" s="48">
        <v>3112</v>
      </c>
      <c r="AI17" s="46">
        <v>56865.69</v>
      </c>
      <c r="AK17" s="48">
        <v>6000</v>
      </c>
      <c r="AL17" s="46">
        <v>2140</v>
      </c>
      <c r="AN17" s="46"/>
      <c r="AO17" s="46"/>
      <c r="AQ17" s="48">
        <v>1402</v>
      </c>
      <c r="AR17" s="46">
        <v>102849.11</v>
      </c>
      <c r="AT17" s="42"/>
      <c r="AU17" s="46"/>
      <c r="AW17" s="48">
        <v>2420</v>
      </c>
      <c r="AX17" s="46">
        <v>69113.69</v>
      </c>
      <c r="AZ17" s="42"/>
      <c r="BA17" s="46"/>
    </row>
    <row r="18" spans="1:53" x14ac:dyDescent="0.35">
      <c r="A18" s="48">
        <v>700</v>
      </c>
      <c r="B18" s="46">
        <v>1674559.5</v>
      </c>
      <c r="D18" s="48">
        <v>2422</v>
      </c>
      <c r="E18" s="46">
        <v>604.39</v>
      </c>
      <c r="G18" s="48">
        <v>700</v>
      </c>
      <c r="H18" s="46">
        <v>936194.9</v>
      </c>
      <c r="J18" s="48">
        <v>800</v>
      </c>
      <c r="K18" s="46">
        <v>6741.72</v>
      </c>
      <c r="M18" s="48">
        <v>2500</v>
      </c>
      <c r="N18" s="46">
        <v>2959</v>
      </c>
      <c r="P18" s="48">
        <v>4700</v>
      </c>
      <c r="Q18" s="46">
        <v>1568.16</v>
      </c>
      <c r="S18" s="48">
        <v>700</v>
      </c>
      <c r="T18" s="46">
        <v>738190.02</v>
      </c>
      <c r="V18" s="48">
        <v>800</v>
      </c>
      <c r="W18" s="46">
        <v>12050</v>
      </c>
      <c r="Y18" s="48">
        <v>700</v>
      </c>
      <c r="Z18" s="46">
        <v>20490.580000000002</v>
      </c>
      <c r="AB18" s="48">
        <v>2220</v>
      </c>
      <c r="AC18" s="46">
        <v>981.97</v>
      </c>
      <c r="AE18" s="48">
        <v>2400</v>
      </c>
      <c r="AF18" s="46">
        <v>5513415.4199999999</v>
      </c>
      <c r="AH18" s="48">
        <v>3600</v>
      </c>
      <c r="AI18" s="46">
        <v>217652.61</v>
      </c>
      <c r="AK18" s="48">
        <v>7100</v>
      </c>
      <c r="AL18" s="46">
        <v>1250</v>
      </c>
      <c r="AN18" s="46"/>
      <c r="AO18" s="46"/>
      <c r="AQ18" s="48">
        <v>1425</v>
      </c>
      <c r="AR18" s="46">
        <v>32234.3</v>
      </c>
      <c r="AT18" s="42"/>
      <c r="AU18" s="46"/>
      <c r="AW18" s="48">
        <v>2423</v>
      </c>
      <c r="AX18" s="46">
        <v>266.17</v>
      </c>
      <c r="AZ18" s="42"/>
      <c r="BA18" s="46"/>
    </row>
    <row r="19" spans="1:53" x14ac:dyDescent="0.35">
      <c r="A19" s="48">
        <v>800</v>
      </c>
      <c r="B19" s="46">
        <v>845141.47</v>
      </c>
      <c r="D19" s="48">
        <v>2520</v>
      </c>
      <c r="E19" s="46">
        <v>725</v>
      </c>
      <c r="G19" s="48">
        <v>800</v>
      </c>
      <c r="H19" s="46">
        <v>363708.3</v>
      </c>
      <c r="J19" s="48">
        <v>920</v>
      </c>
      <c r="K19" s="46">
        <v>68096.53</v>
      </c>
      <c r="M19" s="48">
        <v>2520</v>
      </c>
      <c r="N19" s="46">
        <v>26794.18</v>
      </c>
      <c r="P19" s="48">
        <v>6200</v>
      </c>
      <c r="Q19" s="46">
        <v>4347</v>
      </c>
      <c r="S19" s="48">
        <v>800</v>
      </c>
      <c r="T19" s="46">
        <v>321832.03000000003</v>
      </c>
      <c r="V19" s="48">
        <v>900</v>
      </c>
      <c r="W19" s="46">
        <v>16664.38</v>
      </c>
      <c r="Y19" s="48">
        <v>800</v>
      </c>
      <c r="Z19" s="46">
        <v>12443.2</v>
      </c>
      <c r="AB19" s="48">
        <v>2420</v>
      </c>
      <c r="AC19" s="46">
        <v>1174.8599999999999</v>
      </c>
      <c r="AE19" s="48">
        <v>2423</v>
      </c>
      <c r="AF19" s="46">
        <v>675330.11</v>
      </c>
      <c r="AH19" s="48">
        <v>3620</v>
      </c>
      <c r="AI19" s="46">
        <v>35386</v>
      </c>
      <c r="AK19" s="48">
        <v>8111</v>
      </c>
      <c r="AL19" s="46">
        <v>1686.29</v>
      </c>
      <c r="AN19" s="46"/>
      <c r="AO19" s="46"/>
      <c r="AQ19" s="48">
        <v>1600</v>
      </c>
      <c r="AR19" s="46">
        <v>33.93</v>
      </c>
      <c r="AT19" s="42"/>
      <c r="AU19" s="46"/>
      <c r="AW19" s="48">
        <v>2500</v>
      </c>
      <c r="AX19" s="46">
        <v>19570.82</v>
      </c>
      <c r="AZ19" s="42"/>
      <c r="BA19" s="46"/>
    </row>
    <row r="20" spans="1:53" x14ac:dyDescent="0.35">
      <c r="A20" s="48">
        <v>900</v>
      </c>
      <c r="B20" s="46">
        <v>467542.01</v>
      </c>
      <c r="D20" s="48">
        <v>2521</v>
      </c>
      <c r="E20" s="46">
        <v>4792.95</v>
      </c>
      <c r="G20" s="48">
        <v>900</v>
      </c>
      <c r="H20" s="46">
        <v>207320.03</v>
      </c>
      <c r="J20" s="48">
        <v>921</v>
      </c>
      <c r="K20" s="46">
        <v>51157.3</v>
      </c>
      <c r="M20" s="48">
        <v>2521</v>
      </c>
      <c r="N20" s="46">
        <v>56677.31</v>
      </c>
      <c r="P20" s="48">
        <v>6220</v>
      </c>
      <c r="Q20" s="46">
        <v>9709.5</v>
      </c>
      <c r="S20" s="48">
        <v>900</v>
      </c>
      <c r="T20" s="46">
        <v>123083.12</v>
      </c>
      <c r="V20" s="48">
        <v>920</v>
      </c>
      <c r="W20" s="46">
        <v>9339.8700000000008</v>
      </c>
      <c r="Y20" s="48">
        <v>900</v>
      </c>
      <c r="Z20" s="46">
        <v>3718.86</v>
      </c>
      <c r="AB20" s="48">
        <v>2422</v>
      </c>
      <c r="AC20" s="46">
        <v>1199</v>
      </c>
      <c r="AE20" s="48">
        <v>2500</v>
      </c>
      <c r="AF20" s="46">
        <v>131943.60999999999</v>
      </c>
      <c r="AH20" s="48">
        <v>4120</v>
      </c>
      <c r="AI20" s="46">
        <v>1335074.27</v>
      </c>
      <c r="AK20" s="48">
        <v>8200</v>
      </c>
      <c r="AL20" s="46">
        <v>2850.86</v>
      </c>
      <c r="AN20" s="46"/>
      <c r="AO20" s="46"/>
      <c r="AQ20" s="48">
        <v>1821</v>
      </c>
      <c r="AR20" s="46">
        <v>46325.67</v>
      </c>
      <c r="AT20" s="42"/>
      <c r="AU20" s="46"/>
      <c r="AW20" s="48">
        <v>2900</v>
      </c>
      <c r="AX20" s="46">
        <v>14942.9</v>
      </c>
      <c r="AZ20" s="42"/>
      <c r="BA20" s="46"/>
    </row>
    <row r="21" spans="1:53" x14ac:dyDescent="0.35">
      <c r="A21" s="48">
        <v>920</v>
      </c>
      <c r="B21" s="46">
        <v>1439880.05</v>
      </c>
      <c r="D21" s="48">
        <v>2700</v>
      </c>
      <c r="E21" s="46">
        <v>3703.96</v>
      </c>
      <c r="G21" s="48">
        <v>920</v>
      </c>
      <c r="H21" s="46">
        <v>587800.31999999995</v>
      </c>
      <c r="J21" s="48">
        <v>1000</v>
      </c>
      <c r="K21" s="46">
        <v>20536.84</v>
      </c>
      <c r="M21" s="48">
        <v>2900</v>
      </c>
      <c r="N21" s="46">
        <v>65.16</v>
      </c>
      <c r="S21" s="48">
        <v>920</v>
      </c>
      <c r="T21" s="46">
        <v>409546.74</v>
      </c>
      <c r="V21" s="48">
        <v>921</v>
      </c>
      <c r="W21" s="46">
        <v>7034.96</v>
      </c>
      <c r="Y21" s="48">
        <v>920</v>
      </c>
      <c r="Z21" s="46">
        <v>4029.9</v>
      </c>
      <c r="AB21" s="48">
        <v>3022</v>
      </c>
      <c r="AC21" s="46">
        <v>4151.66</v>
      </c>
      <c r="AE21" s="48">
        <v>3000</v>
      </c>
      <c r="AF21" s="46">
        <v>41336.720000000001</v>
      </c>
      <c r="AH21" s="48">
        <v>4320</v>
      </c>
      <c r="AI21" s="46">
        <v>214886.02</v>
      </c>
      <c r="AN21" s="46"/>
      <c r="AO21" s="46"/>
      <c r="AQ21" s="48">
        <v>2000</v>
      </c>
      <c r="AR21" s="46">
        <v>7926.83</v>
      </c>
      <c r="AT21" s="42"/>
      <c r="AU21" s="46"/>
      <c r="AW21" s="48">
        <v>3020</v>
      </c>
      <c r="AX21" s="46">
        <v>125.59</v>
      </c>
      <c r="AZ21" s="42"/>
      <c r="BA21" s="46"/>
    </row>
    <row r="22" spans="1:53" x14ac:dyDescent="0.35">
      <c r="A22" s="48">
        <v>921</v>
      </c>
      <c r="B22" s="46">
        <v>585599.77</v>
      </c>
      <c r="D22" s="48">
        <v>3000</v>
      </c>
      <c r="E22" s="46">
        <v>236.46</v>
      </c>
      <c r="G22" s="48">
        <v>921</v>
      </c>
      <c r="H22" s="46">
        <v>427565.81</v>
      </c>
      <c r="J22" s="48">
        <v>1100</v>
      </c>
      <c r="K22" s="46">
        <v>23654.42</v>
      </c>
      <c r="M22" s="48">
        <v>3021</v>
      </c>
      <c r="N22" s="46">
        <v>16675.18</v>
      </c>
      <c r="P22" s="47" t="s">
        <v>220</v>
      </c>
      <c r="S22" s="48">
        <v>921</v>
      </c>
      <c r="T22" s="46">
        <v>126996.84</v>
      </c>
      <c r="V22" s="48">
        <v>1000</v>
      </c>
      <c r="W22" s="46">
        <v>648.54</v>
      </c>
      <c r="Y22" s="48">
        <v>1000</v>
      </c>
      <c r="Z22" s="46">
        <v>8580.77</v>
      </c>
      <c r="AB22" s="48">
        <v>3112</v>
      </c>
      <c r="AC22" s="46">
        <v>520</v>
      </c>
      <c r="AE22" s="48">
        <v>3020</v>
      </c>
      <c r="AF22" s="46">
        <v>763559.35</v>
      </c>
      <c r="AH22" s="48">
        <v>4420</v>
      </c>
      <c r="AI22" s="46">
        <v>3425</v>
      </c>
      <c r="AK22" s="47" t="s">
        <v>221</v>
      </c>
      <c r="AN22" s="46"/>
      <c r="AO22" s="46"/>
      <c r="AQ22" s="48">
        <v>2400</v>
      </c>
      <c r="AR22" s="46">
        <v>628397.39</v>
      </c>
      <c r="AT22" s="42"/>
      <c r="AU22" s="46"/>
      <c r="AW22" s="48">
        <v>3022</v>
      </c>
      <c r="AX22" s="46">
        <v>67602.259999999995</v>
      </c>
      <c r="AZ22" s="42"/>
      <c r="BA22" s="46"/>
    </row>
    <row r="23" spans="1:53" x14ac:dyDescent="0.35">
      <c r="A23" s="48">
        <v>1000</v>
      </c>
      <c r="B23" s="46">
        <v>1593313.27</v>
      </c>
      <c r="D23" s="48">
        <v>3020</v>
      </c>
      <c r="E23" s="46">
        <v>1449.99</v>
      </c>
      <c r="G23" s="48">
        <v>1000</v>
      </c>
      <c r="H23" s="46">
        <v>680478.28</v>
      </c>
      <c r="J23" s="48">
        <v>1212</v>
      </c>
      <c r="K23" s="46">
        <v>135145.73000000001</v>
      </c>
      <c r="M23" s="48">
        <v>3022</v>
      </c>
      <c r="N23" s="46">
        <v>18781.13</v>
      </c>
      <c r="P23" s="42"/>
      <c r="Q23" s="46"/>
      <c r="S23" s="48">
        <v>1000</v>
      </c>
      <c r="T23" s="46">
        <v>334069.43</v>
      </c>
      <c r="V23" s="48">
        <v>1100</v>
      </c>
      <c r="W23" s="46">
        <v>3916.55</v>
      </c>
      <c r="Y23" s="48">
        <v>1100</v>
      </c>
      <c r="Z23" s="46">
        <v>5691.39</v>
      </c>
      <c r="AB23" s="48">
        <v>3400</v>
      </c>
      <c r="AC23" s="46">
        <v>9250</v>
      </c>
      <c r="AE23" s="48">
        <v>3022</v>
      </c>
      <c r="AF23" s="46">
        <v>1274119.93</v>
      </c>
      <c r="AH23" s="48">
        <v>4500</v>
      </c>
      <c r="AI23" s="46">
        <v>21256.84</v>
      </c>
      <c r="AK23" s="46"/>
      <c r="AL23" s="46"/>
      <c r="AN23" s="46"/>
      <c r="AO23" s="46"/>
      <c r="AQ23" s="48">
        <v>2505</v>
      </c>
      <c r="AR23" s="46">
        <v>339824.37</v>
      </c>
      <c r="AT23" s="42"/>
      <c r="AU23" s="46"/>
      <c r="AW23" s="48">
        <v>3420</v>
      </c>
      <c r="AX23" s="46">
        <v>75401.7</v>
      </c>
      <c r="AZ23" s="42"/>
      <c r="BA23" s="46"/>
    </row>
    <row r="24" spans="1:53" x14ac:dyDescent="0.35">
      <c r="A24" s="48">
        <v>1100</v>
      </c>
      <c r="B24" s="46">
        <v>1022362.44</v>
      </c>
      <c r="D24" s="48">
        <v>3022</v>
      </c>
      <c r="E24" s="46">
        <v>7817.97</v>
      </c>
      <c r="G24" s="48">
        <v>1100</v>
      </c>
      <c r="H24" s="46">
        <v>922424.98</v>
      </c>
      <c r="J24" s="48">
        <v>1321</v>
      </c>
      <c r="K24" s="46">
        <v>118923.73</v>
      </c>
      <c r="M24" s="48">
        <v>3400</v>
      </c>
      <c r="N24" s="46">
        <v>95851.03</v>
      </c>
      <c r="P24" s="42"/>
      <c r="Q24" s="46"/>
      <c r="S24" s="48">
        <v>1100</v>
      </c>
      <c r="T24" s="46">
        <v>304146.77</v>
      </c>
      <c r="V24" s="48">
        <v>1211</v>
      </c>
      <c r="W24" s="46">
        <v>17701</v>
      </c>
      <c r="Y24" s="48">
        <v>1211</v>
      </c>
      <c r="Z24" s="46">
        <v>11868.85</v>
      </c>
      <c r="AB24" s="48">
        <v>3700</v>
      </c>
      <c r="AC24" s="46">
        <v>1544.99</v>
      </c>
      <c r="AE24" s="48">
        <v>3112</v>
      </c>
      <c r="AF24" s="46">
        <v>79651.83</v>
      </c>
      <c r="AH24" s="48">
        <v>4700</v>
      </c>
      <c r="AI24" s="46">
        <v>227750</v>
      </c>
      <c r="AK24" s="46"/>
      <c r="AL24" s="46"/>
      <c r="AN24" s="46"/>
      <c r="AO24" s="46"/>
      <c r="AQ24" s="48">
        <v>2515</v>
      </c>
      <c r="AR24" s="46">
        <v>205825</v>
      </c>
      <c r="AT24" s="42"/>
      <c r="AU24" s="46"/>
      <c r="AW24" s="48">
        <v>4000</v>
      </c>
      <c r="AX24" s="46">
        <v>22408.82</v>
      </c>
      <c r="AZ24" s="42"/>
      <c r="BA24" s="46"/>
    </row>
    <row r="25" spans="1:53" x14ac:dyDescent="0.35">
      <c r="A25" s="48">
        <v>1211</v>
      </c>
      <c r="B25" s="46">
        <v>804017.56</v>
      </c>
      <c r="D25" s="48">
        <v>3500</v>
      </c>
      <c r="E25" s="46">
        <v>2620.9299999999998</v>
      </c>
      <c r="G25" s="48">
        <v>1211</v>
      </c>
      <c r="H25" s="46">
        <v>190589.38</v>
      </c>
      <c r="J25" s="48">
        <v>1400</v>
      </c>
      <c r="K25" s="46">
        <v>122340.83</v>
      </c>
      <c r="M25" s="48">
        <v>3420</v>
      </c>
      <c r="N25" s="46">
        <v>24600.77</v>
      </c>
      <c r="P25" s="42"/>
      <c r="Q25" s="46"/>
      <c r="S25" s="48">
        <v>1211</v>
      </c>
      <c r="T25" s="46">
        <v>219876.34</v>
      </c>
      <c r="V25" s="48">
        <v>1212</v>
      </c>
      <c r="W25" s="46">
        <v>378.1</v>
      </c>
      <c r="Y25" s="48">
        <v>1212</v>
      </c>
      <c r="Z25" s="46">
        <v>29182.55</v>
      </c>
      <c r="AB25" s="48">
        <v>4720</v>
      </c>
      <c r="AC25" s="46">
        <v>1199.99</v>
      </c>
      <c r="AE25" s="48">
        <v>3200</v>
      </c>
      <c r="AF25" s="46">
        <v>4474.2299999999996</v>
      </c>
      <c r="AH25" s="48">
        <v>4821</v>
      </c>
      <c r="AI25" s="46">
        <v>184371.36</v>
      </c>
      <c r="AK25" s="46"/>
      <c r="AL25" s="46"/>
      <c r="AN25" s="46"/>
      <c r="AO25" s="46"/>
      <c r="AQ25" s="48">
        <v>2525</v>
      </c>
      <c r="AR25" s="46">
        <v>59958.94</v>
      </c>
      <c r="AT25" s="42"/>
      <c r="AU25" s="46"/>
      <c r="AW25" s="48">
        <v>4100</v>
      </c>
      <c r="AX25" s="46">
        <v>2025.51</v>
      </c>
      <c r="AZ25" s="42"/>
      <c r="BA25" s="46"/>
    </row>
    <row r="26" spans="1:53" x14ac:dyDescent="0.35">
      <c r="A26" s="48">
        <v>1212</v>
      </c>
      <c r="B26" s="46">
        <v>1277460.22</v>
      </c>
      <c r="D26" s="48">
        <v>3620</v>
      </c>
      <c r="E26" s="46">
        <v>2564</v>
      </c>
      <c r="G26" s="48">
        <v>1212</v>
      </c>
      <c r="H26" s="46">
        <v>794990.41</v>
      </c>
      <c r="J26" s="48">
        <v>1420</v>
      </c>
      <c r="K26" s="46">
        <v>308155.98</v>
      </c>
      <c r="M26" s="48">
        <v>3620</v>
      </c>
      <c r="N26" s="46">
        <v>55601.47</v>
      </c>
      <c r="P26" s="42"/>
      <c r="Q26" s="46"/>
      <c r="S26" s="48">
        <v>1212</v>
      </c>
      <c r="T26" s="46">
        <v>445463.62</v>
      </c>
      <c r="V26" s="48">
        <v>1321</v>
      </c>
      <c r="W26" s="46">
        <v>20756</v>
      </c>
      <c r="Y26" s="48">
        <v>1321</v>
      </c>
      <c r="Z26" s="46">
        <v>55581.3</v>
      </c>
      <c r="AB26" s="48">
        <v>4820</v>
      </c>
      <c r="AC26" s="46">
        <v>1199.99</v>
      </c>
      <c r="AE26" s="48">
        <v>3600</v>
      </c>
      <c r="AF26" s="46">
        <v>217652.61</v>
      </c>
      <c r="AH26" s="48">
        <v>5000</v>
      </c>
      <c r="AI26" s="46">
        <v>198124.95</v>
      </c>
      <c r="AK26" s="46"/>
      <c r="AL26" s="46"/>
      <c r="AN26" s="46"/>
      <c r="AO26" s="46"/>
      <c r="AQ26" s="48">
        <v>2535</v>
      </c>
      <c r="AR26" s="46">
        <v>259374.81</v>
      </c>
      <c r="AT26" s="42"/>
      <c r="AU26" s="46"/>
      <c r="AW26" s="48">
        <v>4120</v>
      </c>
      <c r="AX26" s="46">
        <v>1388.36</v>
      </c>
      <c r="AZ26" s="42"/>
      <c r="BA26" s="46"/>
    </row>
    <row r="27" spans="1:53" x14ac:dyDescent="0.35">
      <c r="A27" s="48">
        <v>1321</v>
      </c>
      <c r="B27" s="46">
        <v>2403593.9700000002</v>
      </c>
      <c r="D27" s="48">
        <v>3700</v>
      </c>
      <c r="E27" s="46">
        <v>89.95</v>
      </c>
      <c r="G27" s="48">
        <v>1321</v>
      </c>
      <c r="H27" s="46">
        <v>1742448.68</v>
      </c>
      <c r="J27" s="48">
        <v>1500</v>
      </c>
      <c r="K27" s="46">
        <v>186558.82</v>
      </c>
      <c r="M27" s="48">
        <v>3700</v>
      </c>
      <c r="N27" s="46">
        <v>40035.61</v>
      </c>
      <c r="P27" s="42"/>
      <c r="Q27" s="46"/>
      <c r="S27" s="48">
        <v>1321</v>
      </c>
      <c r="T27" s="46">
        <v>711425.34</v>
      </c>
      <c r="V27" s="48">
        <v>1400</v>
      </c>
      <c r="W27" s="46">
        <v>44438.37</v>
      </c>
      <c r="Y27" s="48">
        <v>1400</v>
      </c>
      <c r="Z27" s="46">
        <v>60501.29</v>
      </c>
      <c r="AB27" s="48">
        <v>5000</v>
      </c>
      <c r="AC27" s="46">
        <v>1506.64</v>
      </c>
      <c r="AE27" s="48">
        <v>3620</v>
      </c>
      <c r="AF27" s="46">
        <v>67815.850000000006</v>
      </c>
      <c r="AH27" s="48">
        <v>5131</v>
      </c>
      <c r="AI27" s="46">
        <v>35352.959999999999</v>
      </c>
      <c r="AK27" s="46"/>
      <c r="AL27" s="46"/>
      <c r="AN27" s="46"/>
      <c r="AO27" s="46"/>
      <c r="AQ27" s="48">
        <v>2545</v>
      </c>
      <c r="AR27" s="46">
        <v>60743.15</v>
      </c>
      <c r="AT27" s="42"/>
      <c r="AU27" s="46"/>
      <c r="AW27" s="48">
        <v>4820</v>
      </c>
      <c r="AX27" s="46">
        <v>7555.44</v>
      </c>
      <c r="AZ27" s="42"/>
      <c r="BA27" s="46"/>
    </row>
    <row r="28" spans="1:53" x14ac:dyDescent="0.35">
      <c r="A28" s="48">
        <v>1400</v>
      </c>
      <c r="B28" s="46">
        <v>1294592.44</v>
      </c>
      <c r="D28" s="48">
        <v>4211</v>
      </c>
      <c r="E28" s="46">
        <v>2075</v>
      </c>
      <c r="G28" s="48">
        <v>1400</v>
      </c>
      <c r="H28" s="46">
        <v>1262220.51</v>
      </c>
      <c r="J28" s="48">
        <v>1520</v>
      </c>
      <c r="K28" s="46">
        <v>54766.23</v>
      </c>
      <c r="M28" s="48">
        <v>3820</v>
      </c>
      <c r="N28" s="46">
        <v>1600.55</v>
      </c>
      <c r="P28" s="42"/>
      <c r="Q28" s="46"/>
      <c r="S28" s="48">
        <v>1400</v>
      </c>
      <c r="T28" s="46">
        <v>508030.64</v>
      </c>
      <c r="V28" s="48">
        <v>1420</v>
      </c>
      <c r="W28" s="46">
        <v>165402.59</v>
      </c>
      <c r="Y28" s="48">
        <v>1420</v>
      </c>
      <c r="Z28" s="46">
        <v>38229.14</v>
      </c>
      <c r="AB28" s="48">
        <v>5200</v>
      </c>
      <c r="AC28" s="46">
        <v>17223.599999999999</v>
      </c>
      <c r="AE28" s="48">
        <v>3820</v>
      </c>
      <c r="AF28" s="46">
        <v>212266.68</v>
      </c>
      <c r="AH28" s="48">
        <v>5321</v>
      </c>
      <c r="AI28" s="46">
        <v>799</v>
      </c>
      <c r="AK28" s="46"/>
      <c r="AL28" s="46"/>
      <c r="AN28" s="46"/>
      <c r="AO28" s="46"/>
      <c r="AQ28" s="48">
        <v>2900</v>
      </c>
      <c r="AR28" s="46">
        <v>2438.7600000000002</v>
      </c>
      <c r="AT28" s="42"/>
      <c r="AU28" s="46"/>
      <c r="AW28" s="48">
        <v>5000</v>
      </c>
      <c r="AX28" s="46">
        <v>38919.089999999997</v>
      </c>
      <c r="AZ28" s="42"/>
      <c r="BA28" s="46"/>
    </row>
    <row r="29" spans="1:53" x14ac:dyDescent="0.35">
      <c r="A29" s="48">
        <v>1420</v>
      </c>
      <c r="B29" s="46">
        <v>1534647.95</v>
      </c>
      <c r="D29" s="48">
        <v>4300</v>
      </c>
      <c r="E29" s="46">
        <v>3526.04</v>
      </c>
      <c r="G29" s="48">
        <v>1420</v>
      </c>
      <c r="H29" s="46">
        <v>3520901.49</v>
      </c>
      <c r="J29" s="48">
        <v>1600</v>
      </c>
      <c r="K29" s="46">
        <v>235208.56</v>
      </c>
      <c r="M29" s="48">
        <v>4000</v>
      </c>
      <c r="N29" s="46">
        <v>14956.18</v>
      </c>
      <c r="P29" s="42"/>
      <c r="Q29" s="46"/>
      <c r="S29" s="48">
        <v>1402</v>
      </c>
      <c r="T29" s="46">
        <v>40507.53</v>
      </c>
      <c r="V29" s="48">
        <v>1500</v>
      </c>
      <c r="W29" s="46">
        <v>14965.19</v>
      </c>
      <c r="Y29" s="48">
        <v>1425</v>
      </c>
      <c r="Z29" s="46">
        <v>2903</v>
      </c>
      <c r="AB29" s="48">
        <v>5321</v>
      </c>
      <c r="AC29" s="46">
        <v>6959</v>
      </c>
      <c r="AE29" s="48">
        <v>4100</v>
      </c>
      <c r="AF29" s="46">
        <v>26550</v>
      </c>
      <c r="AH29" s="48">
        <v>5412</v>
      </c>
      <c r="AI29" s="46">
        <v>247540.77</v>
      </c>
      <c r="AK29" s="46"/>
      <c r="AL29" s="46"/>
      <c r="AN29" s="46"/>
      <c r="AO29" s="46"/>
      <c r="AQ29" s="48">
        <v>3020</v>
      </c>
      <c r="AR29" s="46">
        <v>2386.2199999999998</v>
      </c>
      <c r="AT29" s="42"/>
      <c r="AU29" s="46"/>
      <c r="AW29" s="48">
        <v>5131</v>
      </c>
      <c r="AX29" s="46">
        <v>11218.66</v>
      </c>
      <c r="AZ29" s="42"/>
      <c r="BA29" s="46"/>
    </row>
    <row r="30" spans="1:53" x14ac:dyDescent="0.35">
      <c r="A30" s="48">
        <v>1500</v>
      </c>
      <c r="B30" s="46">
        <v>1249899.2</v>
      </c>
      <c r="D30" s="48">
        <v>4320</v>
      </c>
      <c r="E30" s="46">
        <v>1530</v>
      </c>
      <c r="G30" s="48">
        <v>1425</v>
      </c>
      <c r="H30" s="46">
        <v>300301</v>
      </c>
      <c r="J30" s="48">
        <v>1700</v>
      </c>
      <c r="K30" s="46">
        <v>354411.65</v>
      </c>
      <c r="M30" s="48">
        <v>4120</v>
      </c>
      <c r="N30" s="46">
        <v>50403.72</v>
      </c>
      <c r="P30" s="42"/>
      <c r="Q30" s="46"/>
      <c r="S30" s="48">
        <v>1420</v>
      </c>
      <c r="T30" s="46">
        <v>773876.84</v>
      </c>
      <c r="V30" s="48">
        <v>1520</v>
      </c>
      <c r="W30" s="46">
        <v>24450</v>
      </c>
      <c r="Y30" s="48">
        <v>1500</v>
      </c>
      <c r="Z30" s="46">
        <v>19897.87</v>
      </c>
      <c r="AB30" s="48">
        <v>5620</v>
      </c>
      <c r="AC30" s="46">
        <v>3750</v>
      </c>
      <c r="AE30" s="48">
        <v>4120</v>
      </c>
      <c r="AF30" s="46">
        <v>1995330.45</v>
      </c>
      <c r="AH30" s="48">
        <v>5711</v>
      </c>
      <c r="AI30" s="46">
        <v>62803.97</v>
      </c>
      <c r="AK30" s="46"/>
      <c r="AL30" s="46"/>
      <c r="AN30" s="46"/>
      <c r="AO30" s="46"/>
      <c r="AQ30" s="48">
        <v>3021</v>
      </c>
      <c r="AR30" s="46">
        <v>72421.97</v>
      </c>
      <c r="AT30" s="42"/>
      <c r="AU30" s="46"/>
      <c r="AW30" s="48">
        <v>5412</v>
      </c>
      <c r="AX30" s="46">
        <v>14983.32</v>
      </c>
      <c r="AZ30" s="42"/>
      <c r="BA30" s="46"/>
    </row>
    <row r="31" spans="1:53" x14ac:dyDescent="0.35">
      <c r="A31" s="48">
        <v>1520</v>
      </c>
      <c r="B31" s="46">
        <v>908078.18</v>
      </c>
      <c r="D31" s="48">
        <v>4420</v>
      </c>
      <c r="E31" s="46">
        <v>100441</v>
      </c>
      <c r="G31" s="48">
        <v>1500</v>
      </c>
      <c r="H31" s="46">
        <v>1579948.27</v>
      </c>
      <c r="J31" s="48">
        <v>1800</v>
      </c>
      <c r="K31" s="46">
        <v>54452.55</v>
      </c>
      <c r="M31" s="48">
        <v>4400</v>
      </c>
      <c r="N31" s="46">
        <v>2474</v>
      </c>
      <c r="P31" s="42"/>
      <c r="Q31" s="46"/>
      <c r="S31" s="48">
        <v>1425</v>
      </c>
      <c r="T31" s="46">
        <v>40720</v>
      </c>
      <c r="V31" s="48">
        <v>1600</v>
      </c>
      <c r="W31" s="46">
        <v>52248.639999999999</v>
      </c>
      <c r="Y31" s="48">
        <v>1520</v>
      </c>
      <c r="Z31" s="46">
        <v>14797.84</v>
      </c>
      <c r="AB31" s="48">
        <v>5900</v>
      </c>
      <c r="AC31" s="46">
        <v>4299.18</v>
      </c>
      <c r="AE31" s="48">
        <v>4211</v>
      </c>
      <c r="AF31" s="46">
        <v>0.25</v>
      </c>
      <c r="AH31" s="48">
        <v>5920</v>
      </c>
      <c r="AI31" s="46">
        <v>13045</v>
      </c>
      <c r="AK31" s="46"/>
      <c r="AL31" s="46"/>
      <c r="AN31" s="46"/>
      <c r="AO31" s="46"/>
      <c r="AQ31" s="48">
        <v>3022</v>
      </c>
      <c r="AR31" s="46">
        <v>23076.17</v>
      </c>
      <c r="AT31" s="42"/>
      <c r="AU31" s="46"/>
      <c r="AW31" s="48">
        <v>5500</v>
      </c>
      <c r="AX31" s="46">
        <v>15011.38</v>
      </c>
      <c r="AZ31" s="42"/>
      <c r="BA31" s="46"/>
    </row>
    <row r="32" spans="1:53" x14ac:dyDescent="0.35">
      <c r="A32" s="48">
        <v>1600</v>
      </c>
      <c r="B32" s="46">
        <v>3222921.71</v>
      </c>
      <c r="D32" s="48">
        <v>4520</v>
      </c>
      <c r="E32" s="46">
        <v>2010</v>
      </c>
      <c r="G32" s="48">
        <v>1520</v>
      </c>
      <c r="H32" s="46">
        <v>708528.37</v>
      </c>
      <c r="J32" s="48">
        <v>1820</v>
      </c>
      <c r="K32" s="46">
        <v>35562.53</v>
      </c>
      <c r="M32" s="48">
        <v>4500</v>
      </c>
      <c r="N32" s="46">
        <v>47882.98</v>
      </c>
      <c r="P32" s="42"/>
      <c r="Q32" s="46"/>
      <c r="S32" s="48">
        <v>1500</v>
      </c>
      <c r="T32" s="46">
        <v>517126.42</v>
      </c>
      <c r="V32" s="48">
        <v>1700</v>
      </c>
      <c r="W32" s="46">
        <v>153479.54999999999</v>
      </c>
      <c r="Y32" s="48">
        <v>1600</v>
      </c>
      <c r="Z32" s="46">
        <v>33974.160000000003</v>
      </c>
      <c r="AB32" s="48">
        <v>5920</v>
      </c>
      <c r="AC32" s="46">
        <v>500</v>
      </c>
      <c r="AE32" s="48">
        <v>4320</v>
      </c>
      <c r="AF32" s="46">
        <v>272816.89</v>
      </c>
      <c r="AH32" s="48">
        <v>6100</v>
      </c>
      <c r="AI32" s="46">
        <v>314961.26</v>
      </c>
      <c r="AK32" s="46"/>
      <c r="AL32" s="46"/>
      <c r="AN32" s="46"/>
      <c r="AO32" s="46"/>
      <c r="AQ32" s="48">
        <v>3111</v>
      </c>
      <c r="AR32" s="46">
        <v>773.66</v>
      </c>
      <c r="AT32" s="42"/>
      <c r="AU32" s="46"/>
      <c r="AW32" s="48">
        <v>5520</v>
      </c>
      <c r="AX32" s="46">
        <v>1027.82</v>
      </c>
      <c r="AZ32" s="42"/>
      <c r="BA32" s="46"/>
    </row>
    <row r="33" spans="1:53" x14ac:dyDescent="0.35">
      <c r="A33" s="48">
        <v>1700</v>
      </c>
      <c r="B33" s="46">
        <v>31372995.280000001</v>
      </c>
      <c r="D33" s="48">
        <v>4600</v>
      </c>
      <c r="E33" s="46">
        <v>1089.56</v>
      </c>
      <c r="G33" s="48">
        <v>1600</v>
      </c>
      <c r="H33" s="46">
        <v>1646015.19</v>
      </c>
      <c r="J33" s="48">
        <v>1900</v>
      </c>
      <c r="K33" s="46">
        <v>64454.27</v>
      </c>
      <c r="M33" s="48">
        <v>4520</v>
      </c>
      <c r="N33" s="46">
        <v>44093.58</v>
      </c>
      <c r="P33" s="42"/>
      <c r="Q33" s="46"/>
      <c r="S33" s="48">
        <v>1520</v>
      </c>
      <c r="T33" s="46">
        <v>488034.61</v>
      </c>
      <c r="V33" s="48">
        <v>1821</v>
      </c>
      <c r="W33" s="46">
        <v>14473.96</v>
      </c>
      <c r="Y33" s="48">
        <v>1700</v>
      </c>
      <c r="Z33" s="46">
        <v>188404.29</v>
      </c>
      <c r="AB33" s="48">
        <v>5921</v>
      </c>
      <c r="AC33" s="46">
        <v>1999.94</v>
      </c>
      <c r="AE33" s="48">
        <v>4420</v>
      </c>
      <c r="AF33" s="46">
        <v>1209345.01</v>
      </c>
      <c r="AH33" s="48">
        <v>6400</v>
      </c>
      <c r="AI33" s="46">
        <v>8336</v>
      </c>
      <c r="AK33" s="46"/>
      <c r="AL33" s="46"/>
      <c r="AN33" s="46"/>
      <c r="AO33" s="46"/>
      <c r="AQ33" s="48">
        <v>3500</v>
      </c>
      <c r="AR33" s="46">
        <v>17099.509999999998</v>
      </c>
      <c r="AT33" s="42"/>
      <c r="AU33" s="46"/>
      <c r="AW33" s="48">
        <v>5530</v>
      </c>
      <c r="AX33" s="46">
        <v>15329.85</v>
      </c>
      <c r="AZ33" s="42"/>
      <c r="BA33" s="46"/>
    </row>
    <row r="34" spans="1:53" x14ac:dyDescent="0.35">
      <c r="A34" s="48">
        <v>1800</v>
      </c>
      <c r="B34" s="46">
        <v>2553468.96</v>
      </c>
      <c r="D34" s="48">
        <v>5100</v>
      </c>
      <c r="E34" s="46">
        <v>87.48</v>
      </c>
      <c r="G34" s="48">
        <v>1700</v>
      </c>
      <c r="H34" s="46">
        <v>4141559</v>
      </c>
      <c r="J34" s="48">
        <v>2000</v>
      </c>
      <c r="K34" s="46">
        <v>98123.98</v>
      </c>
      <c r="M34" s="48">
        <v>4700</v>
      </c>
      <c r="N34" s="46">
        <v>26612.6</v>
      </c>
      <c r="P34" s="42"/>
      <c r="Q34" s="46"/>
      <c r="S34" s="48">
        <v>1600</v>
      </c>
      <c r="T34" s="46">
        <v>770622.84</v>
      </c>
      <c r="V34" s="48">
        <v>1900</v>
      </c>
      <c r="W34" s="46">
        <v>13430.66</v>
      </c>
      <c r="Y34" s="48">
        <v>1800</v>
      </c>
      <c r="Z34" s="46">
        <v>29057.93</v>
      </c>
      <c r="AB34" s="48">
        <v>6120</v>
      </c>
      <c r="AC34" s="46">
        <v>3104.84</v>
      </c>
      <c r="AE34" s="48">
        <v>4500</v>
      </c>
      <c r="AF34" s="46">
        <v>347187.31</v>
      </c>
      <c r="AH34" s="48">
        <v>7320</v>
      </c>
      <c r="AI34" s="46">
        <v>7850</v>
      </c>
      <c r="AK34" s="46"/>
      <c r="AL34" s="46"/>
      <c r="AN34" s="46"/>
      <c r="AO34" s="46"/>
      <c r="AQ34" s="48">
        <v>3600</v>
      </c>
      <c r="AR34" s="46">
        <v>10000</v>
      </c>
      <c r="AT34" s="42"/>
      <c r="AU34" s="46"/>
      <c r="AW34" s="48">
        <v>5711</v>
      </c>
      <c r="AX34" s="46">
        <v>37626</v>
      </c>
      <c r="AZ34" s="42"/>
      <c r="BA34" s="46"/>
    </row>
    <row r="35" spans="1:53" x14ac:dyDescent="0.35">
      <c r="A35" s="48">
        <v>1802</v>
      </c>
      <c r="B35" s="46">
        <v>542306.43999999994</v>
      </c>
      <c r="D35" s="48">
        <v>5500</v>
      </c>
      <c r="E35" s="46">
        <v>3882</v>
      </c>
      <c r="G35" s="48">
        <v>1800</v>
      </c>
      <c r="H35" s="46">
        <v>1679827.86</v>
      </c>
      <c r="J35" s="48">
        <v>2100</v>
      </c>
      <c r="K35" s="46">
        <v>47078.86</v>
      </c>
      <c r="M35" s="48">
        <v>5520</v>
      </c>
      <c r="N35" s="46">
        <v>17388.16</v>
      </c>
      <c r="P35" s="42"/>
      <c r="Q35" s="46"/>
      <c r="S35" s="48">
        <v>1700</v>
      </c>
      <c r="T35" s="46">
        <v>6535586.6299999999</v>
      </c>
      <c r="V35" s="48">
        <v>2000</v>
      </c>
      <c r="W35" s="46">
        <v>2174.39</v>
      </c>
      <c r="Y35" s="48">
        <v>1820</v>
      </c>
      <c r="Z35" s="46">
        <v>53459.77</v>
      </c>
      <c r="AB35" s="48">
        <v>6400</v>
      </c>
      <c r="AC35" s="46">
        <v>314.24</v>
      </c>
      <c r="AE35" s="48">
        <v>4620</v>
      </c>
      <c r="AF35" s="46">
        <v>29430</v>
      </c>
      <c r="AH35" s="48">
        <v>7800</v>
      </c>
      <c r="AI35" s="46">
        <v>25411.67</v>
      </c>
      <c r="AK35" s="46"/>
      <c r="AL35" s="46"/>
      <c r="AN35" s="46"/>
      <c r="AO35" s="46"/>
      <c r="AQ35" s="48">
        <v>3620</v>
      </c>
      <c r="AR35" s="46">
        <v>300084.77</v>
      </c>
      <c r="AT35" s="42"/>
      <c r="AU35" s="46"/>
      <c r="AW35" s="48">
        <v>5920</v>
      </c>
      <c r="AX35" s="46">
        <v>58.75</v>
      </c>
      <c r="AZ35" s="42"/>
      <c r="BA35" s="46"/>
    </row>
    <row r="36" spans="1:53" x14ac:dyDescent="0.35">
      <c r="A36" s="48">
        <v>1820</v>
      </c>
      <c r="B36" s="46">
        <v>4072210.38</v>
      </c>
      <c r="D36" s="48">
        <v>5720</v>
      </c>
      <c r="E36" s="46">
        <v>259.98</v>
      </c>
      <c r="G36" s="48">
        <v>1802</v>
      </c>
      <c r="H36" s="46">
        <v>248278.58</v>
      </c>
      <c r="J36" s="48">
        <v>2220</v>
      </c>
      <c r="K36" s="46">
        <v>125065.88</v>
      </c>
      <c r="M36" s="48">
        <v>5800</v>
      </c>
      <c r="N36" s="46">
        <v>31605.200000000001</v>
      </c>
      <c r="P36" s="42"/>
      <c r="Q36" s="46"/>
      <c r="S36" s="48">
        <v>1800</v>
      </c>
      <c r="T36" s="46">
        <v>687855.12</v>
      </c>
      <c r="V36" s="48">
        <v>2100</v>
      </c>
      <c r="W36" s="46">
        <v>1490.73</v>
      </c>
      <c r="Y36" s="48">
        <v>1821</v>
      </c>
      <c r="Z36" s="46">
        <v>64234.32</v>
      </c>
      <c r="AB36" s="48">
        <v>6812</v>
      </c>
      <c r="AC36" s="46">
        <v>889.07</v>
      </c>
      <c r="AE36" s="48">
        <v>4700</v>
      </c>
      <c r="AF36" s="46">
        <v>4841434.6399999997</v>
      </c>
      <c r="AH36" s="48">
        <v>8113</v>
      </c>
      <c r="AI36" s="46">
        <v>73913.16</v>
      </c>
      <c r="AK36" s="46"/>
      <c r="AL36" s="46"/>
      <c r="AN36" s="46"/>
      <c r="AO36" s="46"/>
      <c r="AQ36" s="48">
        <v>3800</v>
      </c>
      <c r="AR36" s="46">
        <v>8731.02</v>
      </c>
      <c r="AT36" s="42"/>
      <c r="AU36" s="46"/>
      <c r="AW36" s="48">
        <v>5921</v>
      </c>
      <c r="AX36" s="46">
        <v>108.94</v>
      </c>
      <c r="AZ36" s="42"/>
      <c r="BA36" s="46"/>
    </row>
    <row r="37" spans="1:53" x14ac:dyDescent="0.35">
      <c r="A37" s="48">
        <v>1821</v>
      </c>
      <c r="B37" s="46">
        <v>3857685.83</v>
      </c>
      <c r="D37" s="48">
        <v>5900</v>
      </c>
      <c r="E37" s="46">
        <v>399.99</v>
      </c>
      <c r="G37" s="48">
        <v>1820</v>
      </c>
      <c r="H37" s="46">
        <v>3227805.51</v>
      </c>
      <c r="J37" s="48">
        <v>2300</v>
      </c>
      <c r="K37" s="46">
        <v>289940.33</v>
      </c>
      <c r="M37" s="48">
        <v>5820</v>
      </c>
      <c r="N37" s="46">
        <v>26890.880000000001</v>
      </c>
      <c r="P37" s="42"/>
      <c r="Q37" s="46"/>
      <c r="S37" s="48">
        <v>1802</v>
      </c>
      <c r="T37" s="46">
        <v>149833.15</v>
      </c>
      <c r="V37" s="48">
        <v>2220</v>
      </c>
      <c r="W37" s="46">
        <v>50996.05</v>
      </c>
      <c r="Y37" s="48">
        <v>1900</v>
      </c>
      <c r="Z37" s="46">
        <v>47897.46</v>
      </c>
      <c r="AB37" s="48">
        <v>7011</v>
      </c>
      <c r="AC37" s="46">
        <v>7451.39</v>
      </c>
      <c r="AE37" s="48">
        <v>4820</v>
      </c>
      <c r="AF37" s="46">
        <v>29773.74</v>
      </c>
      <c r="AK37" s="46"/>
      <c r="AL37" s="46"/>
      <c r="AN37" s="46"/>
      <c r="AO37" s="46"/>
      <c r="AQ37" s="48">
        <v>3820</v>
      </c>
      <c r="AR37" s="46">
        <v>7510.24</v>
      </c>
      <c r="AT37" s="42"/>
      <c r="AU37" s="46"/>
      <c r="AW37" s="48">
        <v>6120</v>
      </c>
      <c r="AX37" s="46">
        <v>1814.15</v>
      </c>
      <c r="AZ37" s="42"/>
      <c r="BA37" s="46"/>
    </row>
    <row r="38" spans="1:53" x14ac:dyDescent="0.35">
      <c r="A38" s="48">
        <v>1900</v>
      </c>
      <c r="B38" s="46">
        <v>1510438.71</v>
      </c>
      <c r="D38" s="48">
        <v>7200</v>
      </c>
      <c r="E38" s="46">
        <v>2030.79</v>
      </c>
      <c r="G38" s="48">
        <v>1821</v>
      </c>
      <c r="H38" s="46">
        <v>958235.07</v>
      </c>
      <c r="J38" s="48">
        <v>2400</v>
      </c>
      <c r="K38" s="46">
        <v>697658.33</v>
      </c>
      <c r="M38" s="48">
        <v>6100</v>
      </c>
      <c r="N38" s="46">
        <v>48735.4</v>
      </c>
      <c r="P38" s="42"/>
      <c r="Q38" s="46"/>
      <c r="S38" s="48">
        <v>1820</v>
      </c>
      <c r="T38" s="46">
        <v>814477.42</v>
      </c>
      <c r="V38" s="48">
        <v>2300</v>
      </c>
      <c r="W38" s="46">
        <v>8815.11</v>
      </c>
      <c r="Y38" s="48">
        <v>2000</v>
      </c>
      <c r="Z38" s="46">
        <v>32068.16</v>
      </c>
      <c r="AB38" s="48">
        <v>7300</v>
      </c>
      <c r="AC38" s="46">
        <v>6968.08</v>
      </c>
      <c r="AE38" s="48">
        <v>4821</v>
      </c>
      <c r="AF38" s="46">
        <v>486355.83</v>
      </c>
      <c r="AH38" s="47" t="s">
        <v>222</v>
      </c>
      <c r="AK38" s="46"/>
      <c r="AL38" s="46"/>
      <c r="AN38" s="46"/>
      <c r="AO38" s="46"/>
      <c r="AQ38" s="48">
        <v>3900</v>
      </c>
      <c r="AR38" s="46">
        <v>67.290000000000006</v>
      </c>
      <c r="AT38" s="42"/>
      <c r="AU38" s="46"/>
      <c r="AW38" s="48">
        <v>6200</v>
      </c>
      <c r="AX38" s="46">
        <v>37437.35</v>
      </c>
      <c r="AZ38" s="42"/>
      <c r="BA38" s="46"/>
    </row>
    <row r="39" spans="1:53" x14ac:dyDescent="0.35">
      <c r="A39" s="48">
        <v>2000</v>
      </c>
      <c r="B39" s="46">
        <v>3240741.45</v>
      </c>
      <c r="D39" s="48">
        <v>7320</v>
      </c>
      <c r="E39" s="46">
        <v>71013.759999999995</v>
      </c>
      <c r="G39" s="48">
        <v>1900</v>
      </c>
      <c r="H39" s="46">
        <v>495302.96</v>
      </c>
      <c r="J39" s="48">
        <v>2420</v>
      </c>
      <c r="K39" s="46">
        <v>321285.87</v>
      </c>
      <c r="M39" s="48">
        <v>6120</v>
      </c>
      <c r="N39" s="46">
        <v>25691.56</v>
      </c>
      <c r="P39" s="42"/>
      <c r="Q39" s="46"/>
      <c r="S39" s="48">
        <v>1821</v>
      </c>
      <c r="T39" s="46">
        <v>932123.7</v>
      </c>
      <c r="V39" s="48">
        <v>2400</v>
      </c>
      <c r="W39" s="46">
        <v>7505.7</v>
      </c>
      <c r="Y39" s="48">
        <v>2100</v>
      </c>
      <c r="Z39" s="46">
        <v>17372.240000000002</v>
      </c>
      <c r="AB39" s="48">
        <v>7611</v>
      </c>
      <c r="AC39" s="46">
        <v>6186.39</v>
      </c>
      <c r="AE39" s="48">
        <v>4911</v>
      </c>
      <c r="AF39" s="46">
        <v>28705.17</v>
      </c>
      <c r="AH39" s="46"/>
      <c r="AI39" s="46"/>
      <c r="AK39" s="46"/>
      <c r="AL39" s="46"/>
      <c r="AN39" s="46"/>
      <c r="AO39" s="46"/>
      <c r="AQ39" s="48">
        <v>4100</v>
      </c>
      <c r="AR39" s="46">
        <v>1906.02</v>
      </c>
      <c r="AT39" s="42"/>
      <c r="AU39" s="46"/>
      <c r="AW39" s="48">
        <v>6220</v>
      </c>
      <c r="AX39" s="46">
        <v>15026.12</v>
      </c>
      <c r="AZ39" s="42"/>
      <c r="BA39" s="46"/>
    </row>
    <row r="40" spans="1:53" x14ac:dyDescent="0.35">
      <c r="A40" s="48">
        <v>2100</v>
      </c>
      <c r="B40" s="46">
        <v>1713993.88</v>
      </c>
      <c r="D40" s="48">
        <v>7500</v>
      </c>
      <c r="E40" s="46">
        <v>5050.1000000000004</v>
      </c>
      <c r="G40" s="48">
        <v>2000</v>
      </c>
      <c r="H40" s="46">
        <v>1263623.57</v>
      </c>
      <c r="J40" s="48">
        <v>2421</v>
      </c>
      <c r="K40" s="46">
        <v>856913.38</v>
      </c>
      <c r="M40" s="48">
        <v>6200</v>
      </c>
      <c r="N40" s="46">
        <v>39560.76</v>
      </c>
      <c r="P40" s="42"/>
      <c r="Q40" s="46"/>
      <c r="S40" s="48">
        <v>1900</v>
      </c>
      <c r="T40" s="46">
        <v>326729.92</v>
      </c>
      <c r="V40" s="48">
        <v>2420</v>
      </c>
      <c r="W40" s="46">
        <v>62043.59</v>
      </c>
      <c r="Y40" s="48">
        <v>2220</v>
      </c>
      <c r="Z40" s="46">
        <v>48112.47</v>
      </c>
      <c r="AB40" s="48">
        <v>7613</v>
      </c>
      <c r="AC40" s="46">
        <v>3174</v>
      </c>
      <c r="AE40" s="48">
        <v>5000</v>
      </c>
      <c r="AF40" s="46">
        <v>211464.95</v>
      </c>
      <c r="AH40" s="46"/>
      <c r="AI40" s="46"/>
      <c r="AK40" s="46"/>
      <c r="AL40" s="46"/>
      <c r="AN40" s="46"/>
      <c r="AO40" s="46"/>
      <c r="AQ40" s="48">
        <v>4111</v>
      </c>
      <c r="AR40" s="46">
        <v>7287.77</v>
      </c>
      <c r="AT40" s="42"/>
      <c r="AU40" s="46"/>
      <c r="AW40" s="48">
        <v>6312</v>
      </c>
      <c r="AX40" s="46">
        <v>7769.48</v>
      </c>
      <c r="AZ40" s="42"/>
      <c r="BA40" s="46"/>
    </row>
    <row r="41" spans="1:53" x14ac:dyDescent="0.35">
      <c r="A41" s="48">
        <v>2220</v>
      </c>
      <c r="B41" s="46">
        <v>3804363.05</v>
      </c>
      <c r="G41" s="48">
        <v>2100</v>
      </c>
      <c r="H41" s="46">
        <v>549178.85</v>
      </c>
      <c r="J41" s="48">
        <v>2422</v>
      </c>
      <c r="K41" s="46">
        <v>36960.33</v>
      </c>
      <c r="M41" s="48">
        <v>6220</v>
      </c>
      <c r="N41" s="46">
        <v>60609.66</v>
      </c>
      <c r="P41" s="42"/>
      <c r="Q41" s="46"/>
      <c r="S41" s="48">
        <v>2000</v>
      </c>
      <c r="T41" s="46">
        <v>902012.25</v>
      </c>
      <c r="V41" s="48">
        <v>2421</v>
      </c>
      <c r="W41" s="46">
        <v>28329.13</v>
      </c>
      <c r="Y41" s="48">
        <v>2300</v>
      </c>
      <c r="Z41" s="46">
        <v>25574.99</v>
      </c>
      <c r="AB41" s="48">
        <v>7900</v>
      </c>
      <c r="AC41" s="46">
        <v>1278</v>
      </c>
      <c r="AE41" s="48">
        <v>5020</v>
      </c>
      <c r="AF41" s="46">
        <v>325973.43</v>
      </c>
      <c r="AH41" s="46"/>
      <c r="AI41" s="46"/>
      <c r="AK41" s="46"/>
      <c r="AL41" s="46"/>
      <c r="AN41" s="46"/>
      <c r="AO41" s="46"/>
      <c r="AQ41" s="48">
        <v>4120</v>
      </c>
      <c r="AR41" s="46">
        <v>13284.85</v>
      </c>
      <c r="AT41" s="42"/>
      <c r="AU41" s="46"/>
      <c r="AW41" s="48">
        <v>6900</v>
      </c>
      <c r="AX41" s="46">
        <v>1905</v>
      </c>
      <c r="AZ41" s="42"/>
      <c r="BA41" s="46"/>
    </row>
    <row r="42" spans="1:53" x14ac:dyDescent="0.35">
      <c r="A42" s="48">
        <v>2300</v>
      </c>
      <c r="B42" s="46">
        <v>3422186.53</v>
      </c>
      <c r="D42" s="47" t="s">
        <v>223</v>
      </c>
      <c r="G42" s="48">
        <v>2220</v>
      </c>
      <c r="H42" s="46">
        <v>1536822.27</v>
      </c>
      <c r="J42" s="48">
        <v>2423</v>
      </c>
      <c r="K42" s="46">
        <v>117361.23</v>
      </c>
      <c r="M42" s="48">
        <v>7012</v>
      </c>
      <c r="N42" s="46">
        <v>13098.01</v>
      </c>
      <c r="P42" s="42"/>
      <c r="Q42" s="46"/>
      <c r="S42" s="48">
        <v>2100</v>
      </c>
      <c r="T42" s="46">
        <v>362154.33</v>
      </c>
      <c r="V42" s="48">
        <v>2422</v>
      </c>
      <c r="W42" s="46">
        <v>27305.49</v>
      </c>
      <c r="Y42" s="48">
        <v>2320</v>
      </c>
      <c r="Z42" s="46">
        <v>16697.53</v>
      </c>
      <c r="AB42" s="48">
        <v>8220</v>
      </c>
      <c r="AC42" s="46">
        <v>5739.85</v>
      </c>
      <c r="AE42" s="48">
        <v>5131</v>
      </c>
      <c r="AF42" s="46">
        <v>35352.959999999999</v>
      </c>
      <c r="AH42" s="46"/>
      <c r="AI42" s="46"/>
      <c r="AK42" s="46"/>
      <c r="AL42" s="46"/>
      <c r="AN42" s="46"/>
      <c r="AO42" s="46"/>
      <c r="AQ42" s="48">
        <v>4300</v>
      </c>
      <c r="AR42" s="46">
        <v>85.88</v>
      </c>
      <c r="AT42" s="42"/>
      <c r="AU42" s="46"/>
      <c r="AW42" s="48">
        <v>6920</v>
      </c>
      <c r="AX42" s="46">
        <v>22476.9</v>
      </c>
      <c r="AZ42" s="42"/>
      <c r="BA42" s="46"/>
    </row>
    <row r="43" spans="1:53" x14ac:dyDescent="0.35">
      <c r="A43" s="48">
        <v>2320</v>
      </c>
      <c r="B43" s="46">
        <v>1813564.99</v>
      </c>
      <c r="D43" s="42"/>
      <c r="E43" s="46"/>
      <c r="G43" s="48">
        <v>2300</v>
      </c>
      <c r="H43" s="46">
        <v>1517630.25</v>
      </c>
      <c r="J43" s="48">
        <v>2500</v>
      </c>
      <c r="K43" s="46">
        <v>252003.1</v>
      </c>
      <c r="M43" s="48">
        <v>7320</v>
      </c>
      <c r="N43" s="46">
        <v>16788.41</v>
      </c>
      <c r="P43" s="42"/>
      <c r="Q43" s="46"/>
      <c r="S43" s="48">
        <v>2220</v>
      </c>
      <c r="T43" s="46">
        <v>906530.58</v>
      </c>
      <c r="V43" s="48">
        <v>2423</v>
      </c>
      <c r="W43" s="46">
        <v>33228.58</v>
      </c>
      <c r="Y43" s="48">
        <v>2400</v>
      </c>
      <c r="Z43" s="46">
        <v>149786.49</v>
      </c>
      <c r="AE43" s="48">
        <v>5321</v>
      </c>
      <c r="AF43" s="46">
        <v>71241.98</v>
      </c>
      <c r="AH43" s="46"/>
      <c r="AI43" s="46"/>
      <c r="AK43" s="46"/>
      <c r="AL43" s="46"/>
      <c r="AN43" s="46"/>
      <c r="AO43" s="46"/>
      <c r="AQ43" s="48">
        <v>5200</v>
      </c>
      <c r="AR43" s="46">
        <v>2395</v>
      </c>
      <c r="AT43" s="42"/>
      <c r="AU43" s="46"/>
      <c r="AW43" s="48">
        <v>7011</v>
      </c>
      <c r="AX43" s="46">
        <v>1659.26</v>
      </c>
      <c r="AZ43" s="42"/>
      <c r="BA43" s="46"/>
    </row>
    <row r="44" spans="1:53" x14ac:dyDescent="0.35">
      <c r="A44" s="48">
        <v>2400</v>
      </c>
      <c r="B44" s="46">
        <v>11814878.050000001</v>
      </c>
      <c r="D44" s="42"/>
      <c r="E44" s="46"/>
      <c r="G44" s="48">
        <v>2320</v>
      </c>
      <c r="H44" s="46">
        <v>842034.07</v>
      </c>
      <c r="J44" s="48">
        <v>2520</v>
      </c>
      <c r="K44" s="46">
        <v>2840507.6</v>
      </c>
      <c r="P44" s="42"/>
      <c r="Q44" s="46"/>
      <c r="S44" s="48">
        <v>2300</v>
      </c>
      <c r="T44" s="46">
        <v>921639.08</v>
      </c>
      <c r="V44" s="48">
        <v>2500</v>
      </c>
      <c r="W44" s="46">
        <v>6888.86</v>
      </c>
      <c r="Y44" s="48">
        <v>2420</v>
      </c>
      <c r="Z44" s="46">
        <v>62821.62</v>
      </c>
      <c r="AB44" s="47" t="s">
        <v>224</v>
      </c>
      <c r="AE44" s="48">
        <v>5412</v>
      </c>
      <c r="AF44" s="46">
        <v>541989.18000000005</v>
      </c>
      <c r="AH44" s="46"/>
      <c r="AI44" s="46"/>
      <c r="AK44" s="46"/>
      <c r="AL44" s="46"/>
      <c r="AN44" s="46"/>
      <c r="AO44" s="46"/>
      <c r="AQ44" s="48">
        <v>5520</v>
      </c>
      <c r="AR44" s="46">
        <v>4087.94</v>
      </c>
      <c r="AT44" s="42"/>
      <c r="AU44" s="46"/>
      <c r="AW44" s="48">
        <v>7012</v>
      </c>
      <c r="AX44" s="46">
        <v>38253.129999999997</v>
      </c>
      <c r="AZ44" s="42"/>
      <c r="BA44" s="46"/>
    </row>
    <row r="45" spans="1:53" x14ac:dyDescent="0.35">
      <c r="A45" s="48">
        <v>2420</v>
      </c>
      <c r="B45" s="46">
        <v>3901943.56</v>
      </c>
      <c r="D45" s="42"/>
      <c r="E45" s="46"/>
      <c r="G45" s="48">
        <v>2400</v>
      </c>
      <c r="H45" s="46">
        <v>6003643.7400000002</v>
      </c>
      <c r="J45" s="48">
        <v>2521</v>
      </c>
      <c r="K45" s="46">
        <v>2004.89</v>
      </c>
      <c r="M45" s="47" t="s">
        <v>225</v>
      </c>
      <c r="P45" s="42"/>
      <c r="Q45" s="46"/>
      <c r="S45" s="48">
        <v>2320</v>
      </c>
      <c r="T45" s="46">
        <v>542859.79</v>
      </c>
      <c r="V45" s="48">
        <v>2520</v>
      </c>
      <c r="W45" s="46">
        <v>214968</v>
      </c>
      <c r="Y45" s="48">
        <v>2421</v>
      </c>
      <c r="Z45" s="46">
        <v>48144</v>
      </c>
      <c r="AB45" s="42" t="s">
        <v>2</v>
      </c>
      <c r="AC45" s="46"/>
      <c r="AE45" s="48">
        <v>5530</v>
      </c>
      <c r="AF45" s="46">
        <v>2535.19</v>
      </c>
      <c r="AH45" s="46"/>
      <c r="AI45" s="46"/>
      <c r="AK45" s="46"/>
      <c r="AL45" s="46"/>
      <c r="AN45" s="46"/>
      <c r="AO45" s="46"/>
      <c r="AQ45" s="48">
        <v>5530</v>
      </c>
      <c r="AR45" s="46">
        <v>16204.27</v>
      </c>
      <c r="AT45" s="42"/>
      <c r="AU45" s="46"/>
      <c r="AW45" s="48">
        <v>7100</v>
      </c>
      <c r="AX45" s="46">
        <v>27103.3</v>
      </c>
      <c r="AZ45" s="42"/>
      <c r="BA45" s="46"/>
    </row>
    <row r="46" spans="1:53" x14ac:dyDescent="0.35">
      <c r="A46" s="48">
        <v>2421</v>
      </c>
      <c r="B46" s="46">
        <v>4841807.93</v>
      </c>
      <c r="D46" s="42"/>
      <c r="E46" s="46"/>
      <c r="G46" s="48">
        <v>2420</v>
      </c>
      <c r="H46" s="46">
        <v>3185425.93</v>
      </c>
      <c r="J46" s="48">
        <v>2611</v>
      </c>
      <c r="K46" s="46">
        <v>234546.59</v>
      </c>
      <c r="M46" s="47"/>
      <c r="P46" s="42"/>
      <c r="Q46" s="46"/>
      <c r="S46" s="48">
        <v>2400</v>
      </c>
      <c r="T46" s="46">
        <v>3616961.39</v>
      </c>
      <c r="V46" s="48">
        <v>2521</v>
      </c>
      <c r="W46" s="46">
        <v>1472.69</v>
      </c>
      <c r="Y46" s="48">
        <v>2422</v>
      </c>
      <c r="Z46" s="46">
        <v>22342.95</v>
      </c>
      <c r="AB46" s="42"/>
      <c r="AC46" s="46"/>
      <c r="AE46" s="48">
        <v>5711</v>
      </c>
      <c r="AF46" s="46">
        <v>175156.79</v>
      </c>
      <c r="AH46" s="46"/>
      <c r="AI46" s="46"/>
      <c r="AK46" s="46"/>
      <c r="AL46" s="46"/>
      <c r="AN46" s="46"/>
      <c r="AO46" s="46"/>
      <c r="AQ46" s="48">
        <v>5620</v>
      </c>
      <c r="AR46" s="46">
        <v>7040</v>
      </c>
      <c r="AT46" s="42"/>
      <c r="AU46" s="46"/>
      <c r="AW46" s="48">
        <v>7300</v>
      </c>
      <c r="AX46" s="46">
        <v>22469.05</v>
      </c>
      <c r="AZ46" s="42"/>
      <c r="BA46" s="46"/>
    </row>
    <row r="47" spans="1:53" x14ac:dyDescent="0.35">
      <c r="A47" s="48">
        <v>2422</v>
      </c>
      <c r="B47" s="46">
        <v>2594589.87</v>
      </c>
      <c r="D47" s="42"/>
      <c r="E47" s="46"/>
      <c r="G47" s="48">
        <v>2421</v>
      </c>
      <c r="H47" s="46">
        <v>3626519.21</v>
      </c>
      <c r="J47" s="48">
        <v>2700</v>
      </c>
      <c r="K47" s="46">
        <v>74263.199999999997</v>
      </c>
      <c r="M47" s="42"/>
      <c r="N47" s="46"/>
      <c r="P47" s="42"/>
      <c r="Q47" s="46"/>
      <c r="S47" s="48">
        <v>2420</v>
      </c>
      <c r="T47" s="46">
        <v>1477496.2</v>
      </c>
      <c r="V47" s="48">
        <v>2525</v>
      </c>
      <c r="W47" s="46">
        <v>2139.98</v>
      </c>
      <c r="Y47" s="48">
        <v>2423</v>
      </c>
      <c r="Z47" s="46">
        <v>19833.03</v>
      </c>
      <c r="AB47" s="42"/>
      <c r="AC47" s="46"/>
      <c r="AE47" s="48">
        <v>5720</v>
      </c>
      <c r="AF47" s="46">
        <v>7475.68</v>
      </c>
      <c r="AH47" s="46"/>
      <c r="AI47" s="46"/>
      <c r="AK47" s="46"/>
      <c r="AL47" s="46"/>
      <c r="AN47" s="46"/>
      <c r="AO47" s="46"/>
      <c r="AQ47" s="48">
        <v>5711</v>
      </c>
      <c r="AR47" s="46">
        <v>66643.960000000006</v>
      </c>
      <c r="AT47" s="42"/>
      <c r="AU47" s="46"/>
      <c r="AW47" s="48">
        <v>7400</v>
      </c>
      <c r="AX47" s="46">
        <v>24289.4</v>
      </c>
      <c r="AZ47" s="42"/>
      <c r="BA47" s="46"/>
    </row>
    <row r="48" spans="1:53" x14ac:dyDescent="0.35">
      <c r="A48" s="48">
        <v>2423</v>
      </c>
      <c r="B48" s="46">
        <v>1844753.22</v>
      </c>
      <c r="D48" s="42"/>
      <c r="E48" s="46"/>
      <c r="G48" s="48">
        <v>2422</v>
      </c>
      <c r="H48" s="46">
        <v>988081.64</v>
      </c>
      <c r="J48" s="48">
        <v>2900</v>
      </c>
      <c r="K48" s="46">
        <v>127682.56</v>
      </c>
      <c r="M48" s="42"/>
      <c r="N48" s="46"/>
      <c r="P48" s="42"/>
      <c r="Q48" s="46"/>
      <c r="S48" s="48">
        <v>2421</v>
      </c>
      <c r="T48" s="46">
        <v>1589562.36</v>
      </c>
      <c r="V48" s="48">
        <v>2611</v>
      </c>
      <c r="W48" s="46">
        <v>35553.1</v>
      </c>
      <c r="Y48" s="48">
        <v>2500</v>
      </c>
      <c r="Z48" s="46">
        <v>46120.74</v>
      </c>
      <c r="AB48" s="42"/>
      <c r="AC48" s="46"/>
      <c r="AE48" s="48">
        <v>5920</v>
      </c>
      <c r="AF48" s="46">
        <v>27814.31</v>
      </c>
      <c r="AH48" s="46"/>
      <c r="AI48" s="46"/>
      <c r="AK48" s="46"/>
      <c r="AL48" s="46"/>
      <c r="AN48" s="46"/>
      <c r="AO48" s="46"/>
      <c r="AQ48" s="48">
        <v>5800</v>
      </c>
      <c r="AR48" s="46">
        <v>2866.06</v>
      </c>
      <c r="AT48" s="42"/>
      <c r="AU48" s="46"/>
      <c r="AZ48" s="42"/>
      <c r="BA48" s="46"/>
    </row>
    <row r="49" spans="1:53" x14ac:dyDescent="0.35">
      <c r="A49" s="48">
        <v>2500</v>
      </c>
      <c r="B49" s="46">
        <v>3081155.66</v>
      </c>
      <c r="D49" s="42"/>
      <c r="E49" s="46"/>
      <c r="G49" s="48">
        <v>2423</v>
      </c>
      <c r="H49" s="46">
        <v>634177.26</v>
      </c>
      <c r="J49" s="48">
        <v>3000</v>
      </c>
      <c r="K49" s="46">
        <v>459649.84</v>
      </c>
      <c r="M49" s="42" t="s">
        <v>2</v>
      </c>
      <c r="N49" s="46"/>
      <c r="P49" s="42"/>
      <c r="Q49" s="46"/>
      <c r="S49" s="48">
        <v>2422</v>
      </c>
      <c r="T49" s="46">
        <v>671757.67</v>
      </c>
      <c r="V49" s="48">
        <v>2900</v>
      </c>
      <c r="W49" s="46">
        <v>5934.88</v>
      </c>
      <c r="Y49" s="48">
        <v>2520</v>
      </c>
      <c r="Z49" s="46">
        <v>44510.62</v>
      </c>
      <c r="AB49" s="42"/>
      <c r="AC49" s="46"/>
      <c r="AE49" s="48">
        <v>6000</v>
      </c>
      <c r="AF49" s="46">
        <v>3000</v>
      </c>
      <c r="AH49" s="46"/>
      <c r="AI49" s="46"/>
      <c r="AK49" s="46"/>
      <c r="AL49" s="46"/>
      <c r="AN49" s="46"/>
      <c r="AO49" s="46"/>
      <c r="AQ49" s="48">
        <v>5900</v>
      </c>
      <c r="AR49" s="46">
        <v>737.11</v>
      </c>
      <c r="AT49" s="42"/>
      <c r="AU49" s="46"/>
      <c r="AW49" s="47" t="s">
        <v>226</v>
      </c>
      <c r="AZ49" s="42"/>
      <c r="BA49" s="46"/>
    </row>
    <row r="50" spans="1:53" x14ac:dyDescent="0.35">
      <c r="A50" s="48">
        <v>2520</v>
      </c>
      <c r="B50" s="46">
        <v>15388806.99</v>
      </c>
      <c r="D50" s="42"/>
      <c r="E50" s="46"/>
      <c r="G50" s="48">
        <v>2500</v>
      </c>
      <c r="H50" s="46">
        <v>1451751.19</v>
      </c>
      <c r="J50" s="48">
        <v>3020</v>
      </c>
      <c r="K50" s="46">
        <v>35757.26</v>
      </c>
      <c r="M50" s="42"/>
      <c r="N50" s="46"/>
      <c r="P50" s="42"/>
      <c r="Q50" s="46"/>
      <c r="S50" s="48">
        <v>2423</v>
      </c>
      <c r="T50" s="46">
        <v>517781.35</v>
      </c>
      <c r="V50" s="48">
        <v>3021</v>
      </c>
      <c r="W50" s="46">
        <v>1062.7</v>
      </c>
      <c r="Y50" s="48">
        <v>2521</v>
      </c>
      <c r="Z50" s="46">
        <v>27745.32</v>
      </c>
      <c r="AB50" s="42"/>
      <c r="AC50" s="46"/>
      <c r="AE50" s="48">
        <v>6100</v>
      </c>
      <c r="AF50" s="46">
        <v>1526007.23</v>
      </c>
      <c r="AH50" s="46"/>
      <c r="AI50" s="46"/>
      <c r="AK50" s="46"/>
      <c r="AL50" s="46"/>
      <c r="AN50" s="46"/>
      <c r="AO50" s="46"/>
      <c r="AQ50" s="48">
        <v>5920</v>
      </c>
      <c r="AR50" s="46">
        <v>22869.71</v>
      </c>
      <c r="AT50" s="42"/>
      <c r="AU50" s="46"/>
      <c r="AW50" s="42"/>
      <c r="AX50" s="46"/>
      <c r="AZ50" s="42"/>
      <c r="BA50" s="46"/>
    </row>
    <row r="51" spans="1:53" x14ac:dyDescent="0.35">
      <c r="A51" s="48">
        <v>2521</v>
      </c>
      <c r="B51" s="46">
        <v>3058966.47</v>
      </c>
      <c r="D51" s="42"/>
      <c r="E51" s="46"/>
      <c r="G51" s="48">
        <v>2505</v>
      </c>
      <c r="H51" s="46">
        <v>293416.8</v>
      </c>
      <c r="J51" s="48">
        <v>3021</v>
      </c>
      <c r="K51" s="46">
        <v>140894.68</v>
      </c>
      <c r="M51" s="42"/>
      <c r="N51" s="46"/>
      <c r="P51" s="42"/>
      <c r="Q51" s="46"/>
      <c r="S51" s="48">
        <v>2500</v>
      </c>
      <c r="T51" s="46">
        <v>1435585.7</v>
      </c>
      <c r="V51" s="48">
        <v>3022</v>
      </c>
      <c r="W51" s="46">
        <v>62565.59</v>
      </c>
      <c r="Y51" s="48">
        <v>2611</v>
      </c>
      <c r="Z51" s="46">
        <v>31803.759999999998</v>
      </c>
      <c r="AB51" s="42"/>
      <c r="AC51" s="46"/>
      <c r="AE51" s="48">
        <v>6400</v>
      </c>
      <c r="AF51" s="46">
        <v>8336</v>
      </c>
      <c r="AH51" s="46"/>
      <c r="AI51" s="46"/>
      <c r="AK51" s="46"/>
      <c r="AL51" s="46"/>
      <c r="AN51" s="46"/>
      <c r="AO51" s="46"/>
      <c r="AQ51" s="48">
        <v>6000</v>
      </c>
      <c r="AR51" s="46">
        <v>798</v>
      </c>
      <c r="AT51" s="42"/>
      <c r="AU51" s="46"/>
      <c r="AW51" s="42"/>
      <c r="AX51" s="46"/>
      <c r="AZ51" s="42"/>
      <c r="BA51" s="46"/>
    </row>
    <row r="52" spans="1:53" x14ac:dyDescent="0.35">
      <c r="A52" s="48">
        <v>2611</v>
      </c>
      <c r="B52" s="46">
        <v>1602286.08</v>
      </c>
      <c r="D52" s="42"/>
      <c r="E52" s="46"/>
      <c r="G52" s="48">
        <v>2515</v>
      </c>
      <c r="H52" s="46">
        <v>402854.69</v>
      </c>
      <c r="J52" s="48">
        <v>3022</v>
      </c>
      <c r="K52" s="46">
        <v>292880.78000000003</v>
      </c>
      <c r="M52" s="42"/>
      <c r="N52" s="46"/>
      <c r="P52" s="42"/>
      <c r="Q52" s="46"/>
      <c r="S52" s="48">
        <v>2505</v>
      </c>
      <c r="T52" s="46">
        <v>63390</v>
      </c>
      <c r="V52" s="48">
        <v>3112</v>
      </c>
      <c r="W52" s="46">
        <v>3283.93</v>
      </c>
      <c r="Y52" s="48">
        <v>2700</v>
      </c>
      <c r="Z52" s="46">
        <v>7312.44</v>
      </c>
      <c r="AB52" s="42"/>
      <c r="AC52" s="46"/>
      <c r="AE52" s="48">
        <v>6711</v>
      </c>
      <c r="AF52" s="46">
        <v>990000</v>
      </c>
      <c r="AH52" s="46"/>
      <c r="AI52" s="46"/>
      <c r="AK52" s="46"/>
      <c r="AL52" s="46"/>
      <c r="AN52" s="46"/>
      <c r="AO52" s="46"/>
      <c r="AQ52" s="48">
        <v>6120</v>
      </c>
      <c r="AR52" s="46">
        <v>21239.26</v>
      </c>
      <c r="AT52" s="42"/>
      <c r="AU52" s="46"/>
      <c r="AW52" s="42"/>
      <c r="AX52" s="46"/>
      <c r="AZ52" s="42"/>
      <c r="BA52" s="46"/>
    </row>
    <row r="53" spans="1:53" x14ac:dyDescent="0.35">
      <c r="A53" s="48">
        <v>2700</v>
      </c>
      <c r="B53" s="46">
        <v>1124052.95</v>
      </c>
      <c r="D53" s="42"/>
      <c r="E53" s="46"/>
      <c r="G53" s="48">
        <v>2520</v>
      </c>
      <c r="H53" s="46">
        <v>15828931.199999999</v>
      </c>
      <c r="J53" s="48">
        <v>3112</v>
      </c>
      <c r="K53" s="46">
        <v>127648.35</v>
      </c>
      <c r="M53" s="42"/>
      <c r="N53" s="46"/>
      <c r="P53" s="42"/>
      <c r="Q53" s="46"/>
      <c r="S53" s="48">
        <v>2515</v>
      </c>
      <c r="T53" s="46">
        <v>116381.86</v>
      </c>
      <c r="V53" s="48">
        <v>3300</v>
      </c>
      <c r="W53" s="46">
        <v>5653</v>
      </c>
      <c r="Y53" s="48">
        <v>2900</v>
      </c>
      <c r="Z53" s="46">
        <v>52129.47</v>
      </c>
      <c r="AB53" s="42"/>
      <c r="AC53" s="46"/>
      <c r="AE53" s="48">
        <v>6900</v>
      </c>
      <c r="AF53" s="46">
        <v>20800</v>
      </c>
      <c r="AH53" s="46"/>
      <c r="AI53" s="46"/>
      <c r="AK53" s="46"/>
      <c r="AL53" s="46"/>
      <c r="AN53" s="46"/>
      <c r="AO53" s="46"/>
      <c r="AQ53" s="48">
        <v>6200</v>
      </c>
      <c r="AR53" s="46">
        <v>714.9</v>
      </c>
      <c r="AT53" s="42"/>
      <c r="AU53" s="46"/>
      <c r="AW53" s="42"/>
      <c r="AX53" s="46"/>
      <c r="AZ53" s="42"/>
      <c r="BA53" s="46"/>
    </row>
    <row r="54" spans="1:53" x14ac:dyDescent="0.35">
      <c r="A54" s="48">
        <v>2900</v>
      </c>
      <c r="B54" s="46">
        <v>3073080.34</v>
      </c>
      <c r="D54" s="42"/>
      <c r="E54" s="46"/>
      <c r="G54" s="48">
        <v>2521</v>
      </c>
      <c r="H54" s="46">
        <v>1249735.3799999999</v>
      </c>
      <c r="J54" s="48">
        <v>3200</v>
      </c>
      <c r="K54" s="46">
        <v>53414.3</v>
      </c>
      <c r="M54" s="42"/>
      <c r="N54" s="46"/>
      <c r="P54" s="42"/>
      <c r="Q54" s="46"/>
      <c r="S54" s="48">
        <v>2520</v>
      </c>
      <c r="T54" s="46">
        <v>5963776.5300000003</v>
      </c>
      <c r="V54" s="48">
        <v>3400</v>
      </c>
      <c r="W54" s="46">
        <v>103338.53</v>
      </c>
      <c r="Y54" s="48">
        <v>3000</v>
      </c>
      <c r="Z54" s="46">
        <v>59927.02</v>
      </c>
      <c r="AB54" s="42"/>
      <c r="AC54" s="46"/>
      <c r="AE54" s="48">
        <v>7320</v>
      </c>
      <c r="AF54" s="46">
        <v>309074.23</v>
      </c>
      <c r="AH54" s="46"/>
      <c r="AI54" s="46"/>
      <c r="AK54" s="46"/>
      <c r="AL54" s="46"/>
      <c r="AN54" s="46"/>
      <c r="AO54" s="46"/>
      <c r="AQ54" s="48">
        <v>6220</v>
      </c>
      <c r="AR54" s="46">
        <v>15314.62</v>
      </c>
      <c r="AT54" s="42"/>
      <c r="AU54" s="46"/>
      <c r="AW54" s="42"/>
      <c r="AX54" s="46"/>
      <c r="AZ54" s="42"/>
      <c r="BA54" s="46"/>
    </row>
    <row r="55" spans="1:53" x14ac:dyDescent="0.35">
      <c r="A55" s="48">
        <v>3000</v>
      </c>
      <c r="B55" s="46">
        <v>6142346.8200000003</v>
      </c>
      <c r="D55" s="42"/>
      <c r="E55" s="46"/>
      <c r="G55" s="48">
        <v>2525</v>
      </c>
      <c r="H55" s="46">
        <v>164671.07</v>
      </c>
      <c r="J55" s="48">
        <v>3300</v>
      </c>
      <c r="K55" s="46">
        <v>123729.03</v>
      </c>
      <c r="M55" s="42"/>
      <c r="N55" s="46"/>
      <c r="P55" s="42"/>
      <c r="Q55" s="46"/>
      <c r="S55" s="48">
        <v>2521</v>
      </c>
      <c r="T55" s="46">
        <v>1116758.18</v>
      </c>
      <c r="V55" s="48">
        <v>3420</v>
      </c>
      <c r="W55" s="46">
        <v>4360</v>
      </c>
      <c r="Y55" s="48">
        <v>3020</v>
      </c>
      <c r="Z55" s="46">
        <v>40578.5</v>
      </c>
      <c r="AB55" s="42"/>
      <c r="AC55" s="46"/>
      <c r="AE55" s="48">
        <v>7500</v>
      </c>
      <c r="AF55" s="46">
        <v>3000</v>
      </c>
      <c r="AH55" s="46"/>
      <c r="AI55" s="46"/>
      <c r="AK55" s="46"/>
      <c r="AL55" s="46"/>
      <c r="AN55" s="46"/>
      <c r="AO55" s="46"/>
      <c r="AQ55" s="48">
        <v>6920</v>
      </c>
      <c r="AR55" s="46">
        <v>10228.459999999999</v>
      </c>
      <c r="AT55" s="42"/>
      <c r="AU55" s="46"/>
      <c r="AW55" s="42"/>
      <c r="AX55" s="46"/>
      <c r="AZ55" s="42"/>
      <c r="BA55" s="46"/>
    </row>
    <row r="56" spans="1:53" x14ac:dyDescent="0.35">
      <c r="A56" s="48">
        <v>3020</v>
      </c>
      <c r="B56" s="46">
        <v>1332588.9099999999</v>
      </c>
      <c r="D56" s="42"/>
      <c r="E56" s="46"/>
      <c r="G56" s="48">
        <v>2535</v>
      </c>
      <c r="H56" s="46">
        <v>372065.24</v>
      </c>
      <c r="J56" s="48">
        <v>3400</v>
      </c>
      <c r="K56" s="46">
        <v>386835.26</v>
      </c>
      <c r="M56" s="42"/>
      <c r="N56" s="46"/>
      <c r="P56" s="42"/>
      <c r="Q56" s="46"/>
      <c r="S56" s="48">
        <v>2525</v>
      </c>
      <c r="T56" s="46">
        <v>68336.13</v>
      </c>
      <c r="V56" s="48">
        <v>3500</v>
      </c>
      <c r="W56" s="46">
        <v>234.23</v>
      </c>
      <c r="Y56" s="48">
        <v>3021</v>
      </c>
      <c r="Z56" s="46">
        <v>43729.95</v>
      </c>
      <c r="AB56" s="42"/>
      <c r="AC56" s="46"/>
      <c r="AE56" s="48">
        <v>7800</v>
      </c>
      <c r="AF56" s="46">
        <v>99004.11</v>
      </c>
      <c r="AH56" s="46"/>
      <c r="AI56" s="46"/>
      <c r="AK56" s="46"/>
      <c r="AL56" s="46"/>
      <c r="AN56" s="46"/>
      <c r="AO56" s="46"/>
      <c r="AQ56" s="48">
        <v>7012</v>
      </c>
      <c r="AR56" s="46">
        <v>883.21</v>
      </c>
      <c r="AT56" s="42"/>
      <c r="AU56" s="46"/>
      <c r="AW56" s="42"/>
      <c r="AX56" s="46"/>
      <c r="AZ56" s="42"/>
      <c r="BA56" s="46"/>
    </row>
    <row r="57" spans="1:53" x14ac:dyDescent="0.35">
      <c r="A57" s="48">
        <v>3021</v>
      </c>
      <c r="B57" s="46">
        <v>5322208.34</v>
      </c>
      <c r="D57" s="42"/>
      <c r="E57" s="46"/>
      <c r="G57" s="48">
        <v>2545</v>
      </c>
      <c r="H57" s="46">
        <v>128320</v>
      </c>
      <c r="J57" s="48">
        <v>3420</v>
      </c>
      <c r="K57" s="46">
        <v>57235.57</v>
      </c>
      <c r="M57" s="42"/>
      <c r="N57" s="46"/>
      <c r="P57" s="42"/>
      <c r="Q57" s="46"/>
      <c r="S57" s="48">
        <v>2535</v>
      </c>
      <c r="T57" s="46">
        <v>107012.23</v>
      </c>
      <c r="V57" s="48">
        <v>3700</v>
      </c>
      <c r="W57" s="46">
        <v>3911.27</v>
      </c>
      <c r="Y57" s="48">
        <v>3022</v>
      </c>
      <c r="Z57" s="46">
        <v>67202.399999999994</v>
      </c>
      <c r="AB57" s="42"/>
      <c r="AC57" s="46"/>
      <c r="AE57" s="48">
        <v>7900</v>
      </c>
      <c r="AF57" s="46">
        <v>2707.66</v>
      </c>
      <c r="AH57" s="46"/>
      <c r="AI57" s="46"/>
      <c r="AK57" s="46"/>
      <c r="AL57" s="46"/>
      <c r="AN57" s="46"/>
      <c r="AO57" s="46"/>
      <c r="AQ57" s="48">
        <v>7100</v>
      </c>
      <c r="AR57" s="46">
        <v>3794.49</v>
      </c>
      <c r="AT57" s="42"/>
      <c r="AU57" s="46"/>
      <c r="AW57" s="42"/>
      <c r="AX57" s="46"/>
      <c r="AZ57" s="42"/>
      <c r="BA57" s="46"/>
    </row>
    <row r="58" spans="1:53" x14ac:dyDescent="0.35">
      <c r="A58" s="48">
        <v>3022</v>
      </c>
      <c r="B58" s="46">
        <v>8265101.96</v>
      </c>
      <c r="D58" s="42"/>
      <c r="E58" s="46"/>
      <c r="G58" s="48">
        <v>2611</v>
      </c>
      <c r="H58" s="46">
        <v>2937061.54</v>
      </c>
      <c r="J58" s="48">
        <v>3500</v>
      </c>
      <c r="K58" s="46">
        <v>4474.25</v>
      </c>
      <c r="M58" s="42"/>
      <c r="N58" s="46"/>
      <c r="P58" s="42"/>
      <c r="Q58" s="46"/>
      <c r="S58" s="48">
        <v>2545</v>
      </c>
      <c r="T58" s="46">
        <v>20863</v>
      </c>
      <c r="V58" s="48">
        <v>3820</v>
      </c>
      <c r="W58" s="46">
        <v>37822</v>
      </c>
      <c r="Y58" s="48">
        <v>3111</v>
      </c>
      <c r="Z58" s="46">
        <v>2366.54</v>
      </c>
      <c r="AB58" s="42"/>
      <c r="AC58" s="46"/>
      <c r="AE58" s="48">
        <v>8113</v>
      </c>
      <c r="AF58" s="46">
        <v>503602.16</v>
      </c>
      <c r="AH58" s="46"/>
      <c r="AI58" s="46"/>
      <c r="AK58" s="46"/>
      <c r="AL58" s="46"/>
      <c r="AN58" s="46"/>
      <c r="AO58" s="46"/>
      <c r="AQ58" s="48">
        <v>7300</v>
      </c>
      <c r="AR58" s="46">
        <v>22612.13</v>
      </c>
      <c r="AT58" s="42"/>
      <c r="AU58" s="46"/>
      <c r="AW58" s="42"/>
      <c r="AX58" s="46"/>
      <c r="AZ58" s="42"/>
      <c r="BA58" s="46"/>
    </row>
    <row r="59" spans="1:53" x14ac:dyDescent="0.35">
      <c r="A59" s="48">
        <v>3111</v>
      </c>
      <c r="B59" s="46">
        <v>756591.48</v>
      </c>
      <c r="D59" s="42"/>
      <c r="E59" s="46"/>
      <c r="G59" s="48">
        <v>2700</v>
      </c>
      <c r="H59" s="46">
        <v>1481622.25</v>
      </c>
      <c r="J59" s="48">
        <v>3700</v>
      </c>
      <c r="K59" s="46">
        <v>221159</v>
      </c>
      <c r="M59" s="42"/>
      <c r="N59" s="46"/>
      <c r="P59" s="42"/>
      <c r="Q59" s="46"/>
      <c r="S59" s="48">
        <v>2611</v>
      </c>
      <c r="T59" s="46">
        <v>649579.69999999995</v>
      </c>
      <c r="V59" s="48">
        <v>3900</v>
      </c>
      <c r="W59" s="46">
        <v>5702</v>
      </c>
      <c r="Y59" s="48">
        <v>3112</v>
      </c>
      <c r="Z59" s="46">
        <v>20698.37</v>
      </c>
      <c r="AB59" s="42"/>
      <c r="AC59" s="46"/>
      <c r="AH59" s="46"/>
      <c r="AI59" s="46"/>
      <c r="AK59" s="46"/>
      <c r="AL59" s="46"/>
      <c r="AN59" s="46"/>
      <c r="AO59" s="46"/>
      <c r="AQ59" s="48">
        <v>7400</v>
      </c>
      <c r="AR59" s="46">
        <v>6212.67</v>
      </c>
      <c r="AT59" s="42"/>
      <c r="AU59" s="46"/>
      <c r="AW59" s="42"/>
      <c r="AX59" s="46"/>
      <c r="AZ59" s="42"/>
      <c r="BA59" s="46"/>
    </row>
    <row r="60" spans="1:53" x14ac:dyDescent="0.35">
      <c r="A60" s="48">
        <v>3112</v>
      </c>
      <c r="B60" s="46">
        <v>1198323.6200000001</v>
      </c>
      <c r="D60" s="42"/>
      <c r="E60" s="46"/>
      <c r="G60" s="48">
        <v>2900</v>
      </c>
      <c r="H60" s="46">
        <v>942005.4</v>
      </c>
      <c r="J60" s="48">
        <v>3800</v>
      </c>
      <c r="K60" s="46">
        <v>125802.93</v>
      </c>
      <c r="M60" s="42"/>
      <c r="N60" s="46"/>
      <c r="P60" s="42"/>
      <c r="Q60" s="46"/>
      <c r="S60" s="48">
        <v>2700</v>
      </c>
      <c r="T60" s="46">
        <v>326779.78999999998</v>
      </c>
      <c r="V60" s="48">
        <v>4000</v>
      </c>
      <c r="W60" s="46">
        <v>97500</v>
      </c>
      <c r="Y60" s="48">
        <v>3200</v>
      </c>
      <c r="Z60" s="46">
        <v>13452.09</v>
      </c>
      <c r="AB60" s="42"/>
      <c r="AC60" s="46"/>
      <c r="AE60" s="47" t="s">
        <v>227</v>
      </c>
      <c r="AH60" s="46"/>
      <c r="AI60" s="46"/>
      <c r="AK60" s="46"/>
      <c r="AL60" s="46"/>
      <c r="AN60" s="46"/>
      <c r="AO60" s="46"/>
      <c r="AQ60" s="48">
        <v>7611</v>
      </c>
      <c r="AR60" s="46">
        <v>259.26</v>
      </c>
      <c r="AT60" s="42"/>
      <c r="AU60" s="46"/>
      <c r="AW60" s="42"/>
      <c r="AX60" s="46"/>
      <c r="AZ60" s="42"/>
      <c r="BA60" s="46"/>
    </row>
    <row r="61" spans="1:53" x14ac:dyDescent="0.35">
      <c r="A61" s="48">
        <v>3200</v>
      </c>
      <c r="B61" s="46">
        <v>1017017.47</v>
      </c>
      <c r="D61" s="42"/>
      <c r="E61" s="46"/>
      <c r="G61" s="48">
        <v>3000</v>
      </c>
      <c r="H61" s="46">
        <v>1917827.89</v>
      </c>
      <c r="J61" s="48">
        <v>3820</v>
      </c>
      <c r="K61" s="46">
        <v>48149.89</v>
      </c>
      <c r="M61" s="42"/>
      <c r="N61" s="46"/>
      <c r="P61" s="42"/>
      <c r="Q61" s="46"/>
      <c r="S61" s="48">
        <v>2900</v>
      </c>
      <c r="T61" s="46">
        <v>856635.36</v>
      </c>
      <c r="V61" s="48">
        <v>4100</v>
      </c>
      <c r="W61" s="46">
        <v>38622.699999999997</v>
      </c>
      <c r="Y61" s="48">
        <v>3300</v>
      </c>
      <c r="Z61" s="46">
        <v>42084.78</v>
      </c>
      <c r="AB61" s="42"/>
      <c r="AC61" s="46"/>
      <c r="AE61" s="46"/>
      <c r="AF61" s="46"/>
      <c r="AH61" s="46"/>
      <c r="AI61" s="46"/>
      <c r="AK61" s="46"/>
      <c r="AL61" s="46"/>
      <c r="AN61" s="46"/>
      <c r="AO61" s="46"/>
      <c r="AQ61" s="48">
        <v>7900</v>
      </c>
      <c r="AR61" s="46">
        <v>12050.99</v>
      </c>
      <c r="AT61" s="42"/>
      <c r="AU61" s="46"/>
      <c r="AW61" s="42"/>
      <c r="AX61" s="46"/>
      <c r="AZ61" s="42"/>
      <c r="BA61" s="46"/>
    </row>
    <row r="62" spans="1:53" x14ac:dyDescent="0.35">
      <c r="A62" s="48">
        <v>3300</v>
      </c>
      <c r="B62" s="46">
        <v>1145464.49</v>
      </c>
      <c r="D62" s="42"/>
      <c r="E62" s="46"/>
      <c r="G62" s="48">
        <v>3020</v>
      </c>
      <c r="H62" s="46">
        <v>1071157.43</v>
      </c>
      <c r="J62" s="48">
        <v>3900</v>
      </c>
      <c r="K62" s="46">
        <v>8921.58</v>
      </c>
      <c r="M62" s="42"/>
      <c r="N62" s="46"/>
      <c r="P62" s="42"/>
      <c r="Q62" s="46"/>
      <c r="S62" s="48">
        <v>3000</v>
      </c>
      <c r="T62" s="46">
        <v>1799236.42</v>
      </c>
      <c r="V62" s="48">
        <v>4111</v>
      </c>
      <c r="W62" s="46">
        <v>10473.16</v>
      </c>
      <c r="Y62" s="48">
        <v>3400</v>
      </c>
      <c r="Z62" s="46">
        <v>80023.100000000006</v>
      </c>
      <c r="AB62" s="42"/>
      <c r="AC62" s="46"/>
      <c r="AE62" s="46"/>
      <c r="AF62" s="46"/>
      <c r="AH62" s="46"/>
      <c r="AI62" s="46"/>
      <c r="AK62" s="46"/>
      <c r="AL62" s="46"/>
      <c r="AN62" s="46"/>
      <c r="AO62" s="46"/>
      <c r="AQ62" s="48">
        <v>8111</v>
      </c>
      <c r="AR62" s="46">
        <v>7776</v>
      </c>
      <c r="AT62" s="42"/>
      <c r="AU62" s="46"/>
      <c r="AW62" s="42"/>
      <c r="AX62" s="46"/>
      <c r="AZ62" s="42"/>
      <c r="BA62" s="46"/>
    </row>
    <row r="63" spans="1:53" x14ac:dyDescent="0.35">
      <c r="A63" s="48">
        <v>3400</v>
      </c>
      <c r="B63" s="46">
        <v>6607491.2599999998</v>
      </c>
      <c r="D63" s="42"/>
      <c r="E63" s="46"/>
      <c r="G63" s="48">
        <v>3021</v>
      </c>
      <c r="H63" s="46">
        <v>1002069.05</v>
      </c>
      <c r="J63" s="48">
        <v>4000</v>
      </c>
      <c r="K63" s="46">
        <v>130649.93</v>
      </c>
      <c r="M63" s="42"/>
      <c r="N63" s="46"/>
      <c r="P63" s="42"/>
      <c r="Q63" s="46"/>
      <c r="S63" s="48">
        <v>3020</v>
      </c>
      <c r="T63" s="46">
        <v>701576.75</v>
      </c>
      <c r="V63" s="48">
        <v>4120</v>
      </c>
      <c r="W63" s="46">
        <v>3084.94</v>
      </c>
      <c r="Y63" s="48">
        <v>3420</v>
      </c>
      <c r="Z63" s="46">
        <v>19340.150000000001</v>
      </c>
      <c r="AB63" s="42"/>
      <c r="AC63" s="46"/>
      <c r="AE63" s="46"/>
      <c r="AF63" s="46"/>
      <c r="AH63" s="46"/>
      <c r="AI63" s="46"/>
      <c r="AK63" s="46"/>
      <c r="AL63" s="46"/>
      <c r="AN63" s="46"/>
      <c r="AO63" s="46"/>
      <c r="AQ63" s="48">
        <v>8220</v>
      </c>
      <c r="AR63" s="46">
        <v>22491.14</v>
      </c>
      <c r="AT63" s="42"/>
      <c r="AU63" s="46"/>
      <c r="AW63" s="42"/>
      <c r="AX63" s="46"/>
      <c r="AZ63" s="42"/>
      <c r="BA63" s="46"/>
    </row>
    <row r="64" spans="1:53" x14ac:dyDescent="0.35">
      <c r="A64" s="48">
        <v>3420</v>
      </c>
      <c r="B64" s="46">
        <v>1840960.4</v>
      </c>
      <c r="D64" s="42"/>
      <c r="E64" s="46"/>
      <c r="G64" s="48">
        <v>3022</v>
      </c>
      <c r="H64" s="46">
        <v>3143310.96</v>
      </c>
      <c r="J64" s="48">
        <v>4100</v>
      </c>
      <c r="K64" s="46">
        <v>156089.13</v>
      </c>
      <c r="M64" s="42"/>
      <c r="N64" s="46"/>
      <c r="P64" s="42"/>
      <c r="Q64" s="46"/>
      <c r="S64" s="48">
        <v>3021</v>
      </c>
      <c r="T64" s="46">
        <v>1243212.1299999999</v>
      </c>
      <c r="V64" s="48">
        <v>4211</v>
      </c>
      <c r="W64" s="46">
        <v>8179.45</v>
      </c>
      <c r="Y64" s="48">
        <v>3500</v>
      </c>
      <c r="Z64" s="46">
        <v>2906</v>
      </c>
      <c r="AB64" s="42"/>
      <c r="AC64" s="46"/>
      <c r="AE64" s="46"/>
      <c r="AF64" s="46"/>
      <c r="AH64" s="46"/>
      <c r="AI64" s="46"/>
      <c r="AK64" s="46"/>
      <c r="AL64" s="46"/>
      <c r="AN64" s="46"/>
      <c r="AO64" s="46"/>
      <c r="AT64" s="42"/>
      <c r="AU64" s="46"/>
      <c r="AW64" s="42"/>
      <c r="AX64" s="46"/>
      <c r="AZ64" s="42"/>
      <c r="BA64" s="46"/>
    </row>
    <row r="65" spans="1:53" x14ac:dyDescent="0.35">
      <c r="A65" s="48">
        <v>3500</v>
      </c>
      <c r="B65" s="46">
        <v>1009405.49</v>
      </c>
      <c r="D65" s="42"/>
      <c r="E65" s="46"/>
      <c r="G65" s="48">
        <v>3111</v>
      </c>
      <c r="H65" s="46">
        <v>330834.7</v>
      </c>
      <c r="J65" s="48">
        <v>4111</v>
      </c>
      <c r="K65" s="46">
        <v>29495.34</v>
      </c>
      <c r="M65" s="42"/>
      <c r="N65" s="46"/>
      <c r="P65" s="42"/>
      <c r="Q65" s="46"/>
      <c r="S65" s="48">
        <v>3022</v>
      </c>
      <c r="T65" s="46">
        <v>1801419.07</v>
      </c>
      <c r="V65" s="48">
        <v>4300</v>
      </c>
      <c r="W65" s="46">
        <v>7998</v>
      </c>
      <c r="Y65" s="48">
        <v>3600</v>
      </c>
      <c r="Z65" s="46">
        <v>19903.990000000002</v>
      </c>
      <c r="AB65" s="42"/>
      <c r="AC65" s="46"/>
      <c r="AE65" s="46"/>
      <c r="AF65" s="46"/>
      <c r="AH65" s="46"/>
      <c r="AI65" s="46"/>
      <c r="AK65" s="46"/>
      <c r="AL65" s="46"/>
      <c r="AN65" s="46"/>
      <c r="AO65" s="46"/>
      <c r="AQ65" s="47" t="s">
        <v>228</v>
      </c>
      <c r="AT65" s="42"/>
      <c r="AU65" s="46"/>
      <c r="AW65" s="42"/>
      <c r="AX65" s="46"/>
      <c r="AZ65" s="42"/>
      <c r="BA65" s="46"/>
    </row>
    <row r="66" spans="1:53" x14ac:dyDescent="0.35">
      <c r="A66" s="48">
        <v>3600</v>
      </c>
      <c r="B66" s="46">
        <v>1840503.3</v>
      </c>
      <c r="D66" s="42"/>
      <c r="E66" s="46"/>
      <c r="G66" s="48">
        <v>3112</v>
      </c>
      <c r="H66" s="46">
        <v>384466.12</v>
      </c>
      <c r="J66" s="48">
        <v>4120</v>
      </c>
      <c r="K66" s="46">
        <v>4633.0200000000004</v>
      </c>
      <c r="M66" s="42"/>
      <c r="N66" s="46"/>
      <c r="P66" s="42"/>
      <c r="Q66" s="46"/>
      <c r="S66" s="48">
        <v>3111</v>
      </c>
      <c r="T66" s="46">
        <v>220381.36</v>
      </c>
      <c r="V66" s="48">
        <v>4320</v>
      </c>
      <c r="W66" s="46">
        <v>11524.63</v>
      </c>
      <c r="Y66" s="48">
        <v>3620</v>
      </c>
      <c r="Z66" s="46">
        <v>28831.25</v>
      </c>
      <c r="AB66" s="42"/>
      <c r="AC66" s="46"/>
      <c r="AE66" s="46"/>
      <c r="AF66" s="46"/>
      <c r="AH66" s="46"/>
      <c r="AI66" s="46"/>
      <c r="AK66" s="46"/>
      <c r="AL66" s="46"/>
      <c r="AN66" s="46"/>
      <c r="AO66" s="46"/>
      <c r="AQ66" s="42"/>
      <c r="AR66" s="46"/>
      <c r="AT66" s="42"/>
      <c r="AU66" s="46"/>
      <c r="AW66" s="42"/>
      <c r="AX66" s="46"/>
      <c r="AZ66" s="42"/>
      <c r="BA66" s="46"/>
    </row>
    <row r="67" spans="1:53" x14ac:dyDescent="0.35">
      <c r="A67" s="48">
        <v>3620</v>
      </c>
      <c r="B67" s="46">
        <v>3063608.2</v>
      </c>
      <c r="D67" s="42"/>
      <c r="E67" s="46"/>
      <c r="G67" s="48">
        <v>3200</v>
      </c>
      <c r="H67" s="46">
        <v>624237.63</v>
      </c>
      <c r="J67" s="48">
        <v>4211</v>
      </c>
      <c r="K67" s="46">
        <v>365068.59</v>
      </c>
      <c r="M67" s="42"/>
      <c r="N67" s="46"/>
      <c r="P67" s="42"/>
      <c r="Q67" s="46"/>
      <c r="S67" s="48">
        <v>3112</v>
      </c>
      <c r="T67" s="46">
        <v>425910.6</v>
      </c>
      <c r="V67" s="48">
        <v>4400</v>
      </c>
      <c r="W67" s="46">
        <v>7071.85</v>
      </c>
      <c r="Y67" s="48">
        <v>3700</v>
      </c>
      <c r="Z67" s="46">
        <v>54798.39</v>
      </c>
      <c r="AB67" s="42"/>
      <c r="AC67" s="46"/>
      <c r="AE67" s="46"/>
      <c r="AF67" s="46"/>
      <c r="AH67" s="46"/>
      <c r="AI67" s="46"/>
      <c r="AK67" s="46"/>
      <c r="AL67" s="46"/>
      <c r="AN67" s="46"/>
      <c r="AO67" s="46"/>
      <c r="AQ67" s="42" t="s">
        <v>2</v>
      </c>
      <c r="AR67" s="46"/>
      <c r="AT67" s="42"/>
      <c r="AU67" s="46"/>
      <c r="AW67" s="42"/>
      <c r="AX67" s="46"/>
      <c r="AZ67" s="42"/>
      <c r="BA67" s="46"/>
    </row>
    <row r="68" spans="1:53" x14ac:dyDescent="0.35">
      <c r="A68" s="48">
        <v>3700</v>
      </c>
      <c r="B68" s="46">
        <v>10369339.93</v>
      </c>
      <c r="D68" s="42"/>
      <c r="E68" s="46"/>
      <c r="G68" s="48">
        <v>3300</v>
      </c>
      <c r="H68" s="46">
        <v>870883.54</v>
      </c>
      <c r="J68" s="48">
        <v>4300</v>
      </c>
      <c r="K68" s="46">
        <v>160284.60999999999</v>
      </c>
      <c r="M68" s="42"/>
      <c r="N68" s="46"/>
      <c r="P68" s="42"/>
      <c r="Q68" s="46"/>
      <c r="S68" s="48">
        <v>3200</v>
      </c>
      <c r="T68" s="46">
        <v>283277.09999999998</v>
      </c>
      <c r="V68" s="48">
        <v>4420</v>
      </c>
      <c r="W68" s="46">
        <v>108994.55</v>
      </c>
      <c r="Y68" s="48">
        <v>3800</v>
      </c>
      <c r="Z68" s="46">
        <v>33350.42</v>
      </c>
      <c r="AB68" s="42"/>
      <c r="AC68" s="46"/>
      <c r="AE68" s="46"/>
      <c r="AF68" s="46"/>
      <c r="AH68" s="46"/>
      <c r="AI68" s="46"/>
      <c r="AK68" s="46"/>
      <c r="AL68" s="46"/>
      <c r="AN68" s="46"/>
      <c r="AO68" s="46"/>
      <c r="AQ68" s="42"/>
      <c r="AR68" s="46"/>
      <c r="AT68" s="42"/>
      <c r="AU68" s="46"/>
      <c r="AW68" s="42"/>
      <c r="AX68" s="46"/>
      <c r="AZ68" s="42"/>
      <c r="BA68" s="46"/>
    </row>
    <row r="69" spans="1:53" x14ac:dyDescent="0.35">
      <c r="A69" s="48">
        <v>3800</v>
      </c>
      <c r="B69" s="46">
        <v>4839457.88</v>
      </c>
      <c r="D69" s="42"/>
      <c r="E69" s="46"/>
      <c r="G69" s="48">
        <v>3400</v>
      </c>
      <c r="H69" s="46">
        <v>3003442.62</v>
      </c>
      <c r="J69" s="48">
        <v>4320</v>
      </c>
      <c r="K69" s="46">
        <v>63360.31</v>
      </c>
      <c r="M69" s="42"/>
      <c r="N69" s="46"/>
      <c r="P69" s="42"/>
      <c r="Q69" s="46"/>
      <c r="S69" s="48">
        <v>3300</v>
      </c>
      <c r="T69" s="46">
        <v>457992.34</v>
      </c>
      <c r="V69" s="48">
        <v>4500</v>
      </c>
      <c r="W69" s="46">
        <v>7418.07</v>
      </c>
      <c r="Y69" s="48">
        <v>3820</v>
      </c>
      <c r="Z69" s="46">
        <v>63462.080000000002</v>
      </c>
      <c r="AB69" s="42"/>
      <c r="AC69" s="46"/>
      <c r="AE69" s="46"/>
      <c r="AF69" s="46"/>
      <c r="AH69" s="46"/>
      <c r="AI69" s="46"/>
      <c r="AK69" s="46"/>
      <c r="AL69" s="46"/>
      <c r="AN69" s="46"/>
      <c r="AO69" s="46"/>
      <c r="AQ69" s="42"/>
      <c r="AR69" s="46"/>
      <c r="AT69" s="42"/>
      <c r="AU69" s="46"/>
      <c r="AW69" s="42"/>
      <c r="AX69" s="46"/>
      <c r="AZ69" s="42"/>
      <c r="BA69" s="46"/>
    </row>
    <row r="70" spans="1:53" x14ac:dyDescent="0.35">
      <c r="A70" s="48">
        <v>3820</v>
      </c>
      <c r="B70" s="46">
        <v>4427261.05</v>
      </c>
      <c r="D70" s="42"/>
      <c r="E70" s="46"/>
      <c r="G70" s="48">
        <v>3420</v>
      </c>
      <c r="H70" s="46">
        <v>1464132.03</v>
      </c>
      <c r="J70" s="48">
        <v>4400</v>
      </c>
      <c r="K70" s="46">
        <v>45024</v>
      </c>
      <c r="M70" s="42"/>
      <c r="N70" s="46"/>
      <c r="P70" s="42"/>
      <c r="Q70" s="46"/>
      <c r="S70" s="48">
        <v>3400</v>
      </c>
      <c r="T70" s="46">
        <v>1895405.04</v>
      </c>
      <c r="V70" s="48">
        <v>4520</v>
      </c>
      <c r="W70" s="46">
        <v>7770</v>
      </c>
      <c r="Y70" s="48">
        <v>3900</v>
      </c>
      <c r="Z70" s="46">
        <v>17294.259999999998</v>
      </c>
      <c r="AB70" s="42"/>
      <c r="AC70" s="46"/>
      <c r="AE70" s="46"/>
      <c r="AF70" s="46"/>
      <c r="AH70" s="46"/>
      <c r="AI70" s="46"/>
      <c r="AK70" s="46"/>
      <c r="AL70" s="46"/>
      <c r="AN70" s="46"/>
      <c r="AO70" s="46"/>
      <c r="AQ70" s="42"/>
      <c r="AR70" s="46"/>
      <c r="AT70" s="42"/>
      <c r="AU70" s="46"/>
      <c r="AW70" s="42"/>
      <c r="AX70" s="46"/>
      <c r="AZ70" s="42"/>
      <c r="BA70" s="46"/>
    </row>
    <row r="71" spans="1:53" x14ac:dyDescent="0.35">
      <c r="A71" s="48">
        <v>3900</v>
      </c>
      <c r="B71" s="46">
        <v>1295438.45</v>
      </c>
      <c r="D71" s="42"/>
      <c r="E71" s="46"/>
      <c r="G71" s="48">
        <v>3500</v>
      </c>
      <c r="H71" s="46">
        <v>113271.53</v>
      </c>
      <c r="J71" s="48">
        <v>4420</v>
      </c>
      <c r="K71" s="46">
        <v>444278.98</v>
      </c>
      <c r="M71" s="42"/>
      <c r="N71" s="46"/>
      <c r="P71" s="42"/>
      <c r="Q71" s="46"/>
      <c r="S71" s="48">
        <v>3420</v>
      </c>
      <c r="T71" s="46">
        <v>850251.13</v>
      </c>
      <c r="V71" s="48">
        <v>4600</v>
      </c>
      <c r="W71" s="46">
        <v>32253</v>
      </c>
      <c r="Y71" s="48">
        <v>4000</v>
      </c>
      <c r="Z71" s="46">
        <v>36277.72</v>
      </c>
      <c r="AB71" s="42"/>
      <c r="AC71" s="46"/>
      <c r="AE71" s="46"/>
      <c r="AF71" s="46"/>
      <c r="AH71" s="46"/>
      <c r="AI71" s="46"/>
      <c r="AK71" s="46"/>
      <c r="AL71" s="46"/>
      <c r="AN71" s="46"/>
      <c r="AO71" s="46"/>
      <c r="AQ71" s="42"/>
      <c r="AR71" s="46"/>
      <c r="AT71" s="42"/>
      <c r="AU71" s="46"/>
      <c r="AW71" s="42"/>
      <c r="AX71" s="46"/>
      <c r="AZ71" s="42"/>
      <c r="BA71" s="46"/>
    </row>
    <row r="72" spans="1:53" x14ac:dyDescent="0.35">
      <c r="A72" s="48">
        <v>4000</v>
      </c>
      <c r="B72" s="46">
        <v>1900145.2</v>
      </c>
      <c r="D72" s="42"/>
      <c r="E72" s="46"/>
      <c r="G72" s="48">
        <v>3600</v>
      </c>
      <c r="H72" s="46">
        <v>466262.6</v>
      </c>
      <c r="J72" s="48">
        <v>4500</v>
      </c>
      <c r="K72" s="46">
        <v>93100.87</v>
      </c>
      <c r="M72" s="42"/>
      <c r="N72" s="46"/>
      <c r="P72" s="42"/>
      <c r="Q72" s="46"/>
      <c r="S72" s="48">
        <v>3500</v>
      </c>
      <c r="T72" s="46">
        <v>222356.57</v>
      </c>
      <c r="V72" s="48">
        <v>4620</v>
      </c>
      <c r="W72" s="46">
        <v>8556.9500000000007</v>
      </c>
      <c r="Y72" s="48">
        <v>4100</v>
      </c>
      <c r="Z72" s="46">
        <v>36947.26</v>
      </c>
      <c r="AB72" s="42"/>
      <c r="AC72" s="46"/>
      <c r="AE72" s="46"/>
      <c r="AF72" s="46"/>
      <c r="AH72" s="46"/>
      <c r="AI72" s="46"/>
      <c r="AK72" s="46"/>
      <c r="AL72" s="46"/>
      <c r="AN72" s="46"/>
      <c r="AO72" s="46"/>
      <c r="AQ72" s="42"/>
      <c r="AR72" s="46"/>
      <c r="AT72" s="42"/>
      <c r="AU72" s="46"/>
      <c r="AW72" s="42"/>
      <c r="AX72" s="46"/>
      <c r="AZ72" s="42"/>
      <c r="BA72" s="46"/>
    </row>
    <row r="73" spans="1:53" x14ac:dyDescent="0.35">
      <c r="A73" s="48">
        <v>4100</v>
      </c>
      <c r="B73" s="46">
        <v>4777183.2300000004</v>
      </c>
      <c r="D73" s="42"/>
      <c r="E73" s="46"/>
      <c r="G73" s="48">
        <v>3620</v>
      </c>
      <c r="H73" s="46">
        <v>617625.14</v>
      </c>
      <c r="J73" s="48">
        <v>4520</v>
      </c>
      <c r="K73" s="46">
        <v>28217.45</v>
      </c>
      <c r="M73" s="42"/>
      <c r="N73" s="46"/>
      <c r="P73" s="42"/>
      <c r="Q73" s="46"/>
      <c r="S73" s="48">
        <v>3600</v>
      </c>
      <c r="T73" s="46">
        <v>725152.22</v>
      </c>
      <c r="V73" s="48">
        <v>4700</v>
      </c>
      <c r="W73" s="46">
        <v>27377.279999999999</v>
      </c>
      <c r="Y73" s="48">
        <v>4111</v>
      </c>
      <c r="Z73" s="46">
        <v>10468.950000000001</v>
      </c>
      <c r="AB73" s="42"/>
      <c r="AC73" s="46"/>
      <c r="AE73" s="46"/>
      <c r="AF73" s="46"/>
      <c r="AH73" s="46"/>
      <c r="AI73" s="46"/>
      <c r="AK73" s="46"/>
      <c r="AL73" s="46"/>
      <c r="AN73" s="46"/>
      <c r="AO73" s="46"/>
      <c r="AQ73" s="42"/>
      <c r="AR73" s="46"/>
      <c r="AT73" s="42"/>
      <c r="AU73" s="46"/>
      <c r="AW73" s="42"/>
      <c r="AX73" s="46"/>
      <c r="AZ73" s="42"/>
      <c r="BA73" s="46"/>
    </row>
    <row r="74" spans="1:53" x14ac:dyDescent="0.35">
      <c r="A74" s="48">
        <v>4111</v>
      </c>
      <c r="B74" s="46">
        <v>1095808.46</v>
      </c>
      <c r="D74" s="42"/>
      <c r="E74" s="46"/>
      <c r="G74" s="48">
        <v>3700</v>
      </c>
      <c r="H74" s="46">
        <v>2126195.8199999998</v>
      </c>
      <c r="J74" s="48">
        <v>4600</v>
      </c>
      <c r="K74" s="46">
        <v>193675.99</v>
      </c>
      <c r="M74" s="42"/>
      <c r="N74" s="46"/>
      <c r="P74" s="42"/>
      <c r="Q74" s="46"/>
      <c r="S74" s="48">
        <v>3620</v>
      </c>
      <c r="T74" s="46">
        <v>902643.89</v>
      </c>
      <c r="V74" s="48">
        <v>4800</v>
      </c>
      <c r="W74" s="46">
        <v>20881.04</v>
      </c>
      <c r="Y74" s="48">
        <v>4120</v>
      </c>
      <c r="Z74" s="46">
        <v>77191.91</v>
      </c>
      <c r="AB74" s="42"/>
      <c r="AC74" s="46"/>
      <c r="AE74" s="46"/>
      <c r="AF74" s="46"/>
      <c r="AH74" s="46"/>
      <c r="AI74" s="46"/>
      <c r="AK74" s="46"/>
      <c r="AL74" s="46"/>
      <c r="AN74" s="46"/>
      <c r="AO74" s="46"/>
      <c r="AQ74" s="42"/>
      <c r="AR74" s="46"/>
      <c r="AT74" s="42"/>
      <c r="AU74" s="46"/>
      <c r="AW74" s="42"/>
      <c r="AX74" s="46"/>
      <c r="AZ74" s="42"/>
      <c r="BA74" s="46"/>
    </row>
    <row r="75" spans="1:53" x14ac:dyDescent="0.35">
      <c r="A75" s="48">
        <v>4120</v>
      </c>
      <c r="B75" s="46">
        <v>5943255.6900000004</v>
      </c>
      <c r="D75" s="42"/>
      <c r="E75" s="46"/>
      <c r="G75" s="48">
        <v>3800</v>
      </c>
      <c r="H75" s="46">
        <v>1313235.94</v>
      </c>
      <c r="J75" s="48">
        <v>4620</v>
      </c>
      <c r="K75" s="46">
        <v>11.74</v>
      </c>
      <c r="M75" s="42"/>
      <c r="N75" s="46"/>
      <c r="P75" s="42"/>
      <c r="Q75" s="46"/>
      <c r="S75" s="48">
        <v>3700</v>
      </c>
      <c r="T75" s="46">
        <v>2123990.35</v>
      </c>
      <c r="V75" s="48">
        <v>4820</v>
      </c>
      <c r="W75" s="46">
        <v>7407</v>
      </c>
      <c r="Y75" s="48">
        <v>4211</v>
      </c>
      <c r="Z75" s="46">
        <v>55729.07</v>
      </c>
      <c r="AB75" s="42"/>
      <c r="AC75" s="46"/>
      <c r="AE75" s="46"/>
      <c r="AF75" s="46"/>
      <c r="AH75" s="46"/>
      <c r="AI75" s="46"/>
      <c r="AK75" s="46"/>
      <c r="AL75" s="46"/>
      <c r="AN75" s="46"/>
      <c r="AO75" s="46"/>
      <c r="AQ75" s="42"/>
      <c r="AR75" s="46"/>
      <c r="AT75" s="42"/>
      <c r="AU75" s="46"/>
      <c r="AW75" s="42"/>
      <c r="AX75" s="46"/>
      <c r="AZ75" s="42"/>
      <c r="BA75" s="46"/>
    </row>
    <row r="76" spans="1:53" x14ac:dyDescent="0.35">
      <c r="A76" s="48">
        <v>4211</v>
      </c>
      <c r="B76" s="46">
        <v>1895410.29</v>
      </c>
      <c r="D76" s="42"/>
      <c r="E76" s="46"/>
      <c r="G76" s="48">
        <v>3820</v>
      </c>
      <c r="H76" s="46">
        <v>3824618.12</v>
      </c>
      <c r="J76" s="48">
        <v>4700</v>
      </c>
      <c r="K76" s="46">
        <v>399088.65</v>
      </c>
      <c r="M76" s="42"/>
      <c r="N76" s="46"/>
      <c r="P76" s="42"/>
      <c r="Q76" s="46"/>
      <c r="S76" s="48">
        <v>3800</v>
      </c>
      <c r="T76" s="46">
        <v>1554732.41</v>
      </c>
      <c r="V76" s="48">
        <v>4821</v>
      </c>
      <c r="W76" s="46">
        <v>9587</v>
      </c>
      <c r="Y76" s="48">
        <v>4300</v>
      </c>
      <c r="Z76" s="46">
        <v>3305.08</v>
      </c>
      <c r="AB76" s="42"/>
      <c r="AC76" s="46"/>
      <c r="AE76" s="46"/>
      <c r="AF76" s="46"/>
      <c r="AH76" s="46"/>
      <c r="AI76" s="46"/>
      <c r="AK76" s="46"/>
      <c r="AL76" s="46"/>
      <c r="AN76" s="46"/>
      <c r="AO76" s="46"/>
      <c r="AQ76" s="42"/>
      <c r="AR76" s="46"/>
      <c r="AT76" s="42"/>
      <c r="AU76" s="46"/>
      <c r="AW76" s="42"/>
      <c r="AX76" s="46"/>
      <c r="AZ76" s="42"/>
      <c r="BA76" s="46"/>
    </row>
    <row r="77" spans="1:53" x14ac:dyDescent="0.35">
      <c r="A77" s="48">
        <v>4300</v>
      </c>
      <c r="B77" s="46">
        <v>1948521.66</v>
      </c>
      <c r="D77" s="42"/>
      <c r="E77" s="46"/>
      <c r="G77" s="48">
        <v>3900</v>
      </c>
      <c r="H77" s="46">
        <v>675092.06</v>
      </c>
      <c r="J77" s="48">
        <v>4720</v>
      </c>
      <c r="K77" s="46">
        <v>110957.34</v>
      </c>
      <c r="M77" s="42"/>
      <c r="N77" s="46"/>
      <c r="P77" s="42"/>
      <c r="Q77" s="46"/>
      <c r="S77" s="48">
        <v>3820</v>
      </c>
      <c r="T77" s="46">
        <v>1510085.5</v>
      </c>
      <c r="V77" s="48">
        <v>4911</v>
      </c>
      <c r="W77" s="46">
        <v>2085.19</v>
      </c>
      <c r="Y77" s="48">
        <v>4320</v>
      </c>
      <c r="Z77" s="46">
        <v>19125.84</v>
      </c>
      <c r="AB77" s="42"/>
      <c r="AC77" s="46"/>
      <c r="AE77" s="46"/>
      <c r="AF77" s="46"/>
      <c r="AH77" s="46"/>
      <c r="AI77" s="46"/>
      <c r="AK77" s="46"/>
      <c r="AL77" s="46"/>
      <c r="AN77" s="46"/>
      <c r="AO77" s="46"/>
      <c r="AQ77" s="42"/>
      <c r="AR77" s="46"/>
      <c r="AT77" s="42"/>
      <c r="AU77" s="46"/>
      <c r="AW77" s="42"/>
      <c r="AX77" s="46"/>
      <c r="AZ77" s="42"/>
      <c r="BA77" s="46"/>
    </row>
    <row r="78" spans="1:53" x14ac:dyDescent="0.35">
      <c r="A78" s="48">
        <v>4320</v>
      </c>
      <c r="B78" s="46">
        <v>2135421.31</v>
      </c>
      <c r="D78" s="42"/>
      <c r="E78" s="46"/>
      <c r="G78" s="48">
        <v>4000</v>
      </c>
      <c r="H78" s="46">
        <v>1250194.8799999999</v>
      </c>
      <c r="J78" s="48">
        <v>4800</v>
      </c>
      <c r="K78" s="46">
        <v>61461.74</v>
      </c>
      <c r="M78" s="42"/>
      <c r="N78" s="46"/>
      <c r="P78" s="42"/>
      <c r="Q78" s="46"/>
      <c r="S78" s="48">
        <v>3900</v>
      </c>
      <c r="T78" s="46">
        <v>462532.94</v>
      </c>
      <c r="V78" s="48">
        <v>5000</v>
      </c>
      <c r="W78" s="46">
        <v>84175.1</v>
      </c>
      <c r="Y78" s="48">
        <v>4400</v>
      </c>
      <c r="Z78" s="46">
        <v>29336.19</v>
      </c>
      <c r="AB78" s="42"/>
      <c r="AC78" s="46"/>
      <c r="AE78" s="46"/>
      <c r="AF78" s="46"/>
      <c r="AH78" s="46"/>
      <c r="AI78" s="46"/>
      <c r="AK78" s="46"/>
      <c r="AL78" s="46"/>
      <c r="AN78" s="46"/>
      <c r="AO78" s="46"/>
      <c r="AQ78" s="42"/>
      <c r="AR78" s="46"/>
      <c r="AT78" s="42"/>
      <c r="AU78" s="46"/>
      <c r="AW78" s="42"/>
      <c r="AX78" s="46"/>
      <c r="AZ78" s="42"/>
      <c r="BA78" s="46"/>
    </row>
    <row r="79" spans="1:53" x14ac:dyDescent="0.35">
      <c r="A79" s="48">
        <v>4400</v>
      </c>
      <c r="B79" s="46">
        <v>4464777.47</v>
      </c>
      <c r="D79" s="42"/>
      <c r="E79" s="46"/>
      <c r="G79" s="48">
        <v>4100</v>
      </c>
      <c r="H79" s="46">
        <v>1233774.79</v>
      </c>
      <c r="J79" s="48">
        <v>4820</v>
      </c>
      <c r="K79" s="46">
        <v>3110.7</v>
      </c>
      <c r="M79" s="42"/>
      <c r="N79" s="46"/>
      <c r="P79" s="42"/>
      <c r="Q79" s="46"/>
      <c r="S79" s="48">
        <v>4000</v>
      </c>
      <c r="T79" s="46">
        <v>778146.18</v>
      </c>
      <c r="V79" s="48">
        <v>5020</v>
      </c>
      <c r="W79" s="46">
        <v>18124.18</v>
      </c>
      <c r="Y79" s="48">
        <v>4420</v>
      </c>
      <c r="Z79" s="46">
        <v>48217.19</v>
      </c>
      <c r="AB79" s="42"/>
      <c r="AC79" s="46"/>
      <c r="AE79" s="46"/>
      <c r="AF79" s="46"/>
      <c r="AH79" s="46"/>
      <c r="AI79" s="46"/>
      <c r="AK79" s="46"/>
      <c r="AL79" s="46"/>
      <c r="AN79" s="46"/>
      <c r="AO79" s="46"/>
      <c r="AQ79" s="42"/>
      <c r="AR79" s="46"/>
      <c r="AT79" s="42"/>
      <c r="AU79" s="46"/>
      <c r="AW79" s="42"/>
      <c r="AX79" s="46"/>
      <c r="AZ79" s="42"/>
      <c r="BA79" s="46"/>
    </row>
    <row r="80" spans="1:53" x14ac:dyDescent="0.35">
      <c r="A80" s="48">
        <v>4420</v>
      </c>
      <c r="B80" s="46">
        <v>3240233.25</v>
      </c>
      <c r="D80" s="42"/>
      <c r="E80" s="46"/>
      <c r="G80" s="48">
        <v>4111</v>
      </c>
      <c r="H80" s="46">
        <v>270187.13</v>
      </c>
      <c r="J80" s="48">
        <v>4911</v>
      </c>
      <c r="K80" s="46">
        <v>72866.350000000006</v>
      </c>
      <c r="M80" s="42"/>
      <c r="N80" s="46"/>
      <c r="P80" s="42"/>
      <c r="Q80" s="46"/>
      <c r="S80" s="48">
        <v>4100</v>
      </c>
      <c r="T80" s="46">
        <v>1319752.1599999999</v>
      </c>
      <c r="V80" s="48">
        <v>5100</v>
      </c>
      <c r="W80" s="46">
        <v>73006.100000000006</v>
      </c>
      <c r="Y80" s="48">
        <v>4500</v>
      </c>
      <c r="Z80" s="46">
        <v>75949.98</v>
      </c>
      <c r="AB80" s="42"/>
      <c r="AC80" s="46"/>
      <c r="AE80" s="46"/>
      <c r="AF80" s="46"/>
      <c r="AH80" s="46"/>
      <c r="AI80" s="46"/>
      <c r="AK80" s="46"/>
      <c r="AL80" s="46"/>
      <c r="AN80" s="46"/>
      <c r="AO80" s="46"/>
      <c r="AQ80" s="42"/>
      <c r="AR80" s="46"/>
      <c r="AT80" s="42"/>
      <c r="AU80" s="46"/>
      <c r="AW80" s="42"/>
      <c r="AX80" s="46"/>
      <c r="AZ80" s="42"/>
      <c r="BA80" s="46"/>
    </row>
    <row r="81" spans="1:53" x14ac:dyDescent="0.35">
      <c r="A81" s="48">
        <v>4500</v>
      </c>
      <c r="B81" s="46">
        <v>10900867.07</v>
      </c>
      <c r="D81" s="42"/>
      <c r="E81" s="46"/>
      <c r="G81" s="48">
        <v>4120</v>
      </c>
      <c r="H81" s="46">
        <v>2433771.2599999998</v>
      </c>
      <c r="J81" s="48">
        <v>5000</v>
      </c>
      <c r="K81" s="46">
        <v>178138.5</v>
      </c>
      <c r="M81" s="42"/>
      <c r="N81" s="46"/>
      <c r="P81" s="42"/>
      <c r="Q81" s="46"/>
      <c r="S81" s="48">
        <v>4111</v>
      </c>
      <c r="T81" s="46">
        <v>304980.01</v>
      </c>
      <c r="V81" s="48">
        <v>5130</v>
      </c>
      <c r="W81" s="46">
        <v>9907.2199999999993</v>
      </c>
      <c r="Y81" s="48">
        <v>4520</v>
      </c>
      <c r="Z81" s="46">
        <v>16503.8</v>
      </c>
      <c r="AB81" s="42"/>
      <c r="AC81" s="46"/>
      <c r="AE81" s="46"/>
      <c r="AF81" s="46"/>
      <c r="AH81" s="46"/>
      <c r="AI81" s="46"/>
      <c r="AK81" s="46"/>
      <c r="AL81" s="46"/>
      <c r="AN81" s="46"/>
      <c r="AO81" s="46"/>
      <c r="AQ81" s="42"/>
      <c r="AR81" s="46"/>
      <c r="AT81" s="42"/>
      <c r="AU81" s="46"/>
      <c r="AW81" s="42"/>
      <c r="AX81" s="46"/>
      <c r="AZ81" s="42"/>
      <c r="BA81" s="46"/>
    </row>
    <row r="82" spans="1:53" x14ac:dyDescent="0.35">
      <c r="A82" s="48">
        <v>4520</v>
      </c>
      <c r="B82" s="46">
        <v>2086140.32</v>
      </c>
      <c r="D82" s="42"/>
      <c r="E82" s="46"/>
      <c r="G82" s="48">
        <v>4211</v>
      </c>
      <c r="H82" s="46">
        <v>4221713.67</v>
      </c>
      <c r="J82" s="48">
        <v>5020</v>
      </c>
      <c r="K82" s="46">
        <v>32000</v>
      </c>
      <c r="M82" s="42"/>
      <c r="N82" s="46"/>
      <c r="P82" s="42"/>
      <c r="Q82" s="46"/>
      <c r="S82" s="48">
        <v>4120</v>
      </c>
      <c r="T82" s="46">
        <v>1694652.61</v>
      </c>
      <c r="V82" s="48">
        <v>5131</v>
      </c>
      <c r="W82" s="46">
        <v>1815.78</v>
      </c>
      <c r="Y82" s="48">
        <v>4600</v>
      </c>
      <c r="Z82" s="46">
        <v>34853.97</v>
      </c>
      <c r="AB82" s="42"/>
      <c r="AC82" s="46"/>
      <c r="AE82" s="46"/>
      <c r="AF82" s="46"/>
      <c r="AH82" s="46"/>
      <c r="AI82" s="46"/>
      <c r="AK82" s="46"/>
      <c r="AL82" s="46"/>
      <c r="AN82" s="46"/>
      <c r="AO82" s="46"/>
      <c r="AQ82" s="42"/>
      <c r="AR82" s="46"/>
      <c r="AT82" s="42"/>
      <c r="AU82" s="46"/>
      <c r="AW82" s="42"/>
      <c r="AX82" s="46"/>
      <c r="AZ82" s="42"/>
      <c r="BA82" s="46"/>
    </row>
    <row r="83" spans="1:53" x14ac:dyDescent="0.35">
      <c r="A83" s="48">
        <v>4600</v>
      </c>
      <c r="B83" s="46">
        <v>1906934.57</v>
      </c>
      <c r="D83" s="42"/>
      <c r="E83" s="46"/>
      <c r="G83" s="48">
        <v>4300</v>
      </c>
      <c r="H83" s="46">
        <v>738071.47</v>
      </c>
      <c r="J83" s="48">
        <v>5100</v>
      </c>
      <c r="K83" s="46">
        <v>30540.86</v>
      </c>
      <c r="M83" s="42"/>
      <c r="N83" s="46"/>
      <c r="P83" s="42"/>
      <c r="Q83" s="46"/>
      <c r="S83" s="48">
        <v>4211</v>
      </c>
      <c r="T83" s="46">
        <v>1556545.63</v>
      </c>
      <c r="V83" s="48">
        <v>5200</v>
      </c>
      <c r="W83" s="46">
        <v>13469.4</v>
      </c>
      <c r="Y83" s="48">
        <v>4620</v>
      </c>
      <c r="Z83" s="46">
        <v>32532.23</v>
      </c>
      <c r="AB83" s="42"/>
      <c r="AC83" s="46"/>
      <c r="AE83" s="46"/>
      <c r="AF83" s="46"/>
      <c r="AH83" s="46"/>
      <c r="AI83" s="46"/>
      <c r="AK83" s="46"/>
      <c r="AL83" s="46"/>
      <c r="AN83" s="46"/>
      <c r="AO83" s="46"/>
      <c r="AQ83" s="42"/>
      <c r="AR83" s="46"/>
      <c r="AT83" s="42"/>
      <c r="AU83" s="46"/>
      <c r="AW83" s="42"/>
      <c r="AX83" s="46"/>
      <c r="AZ83" s="42"/>
      <c r="BA83" s="46"/>
    </row>
    <row r="84" spans="1:53" x14ac:dyDescent="0.35">
      <c r="A84" s="48">
        <v>4620</v>
      </c>
      <c r="B84" s="46">
        <v>1759136.5</v>
      </c>
      <c r="D84" s="42"/>
      <c r="E84" s="46"/>
      <c r="G84" s="48">
        <v>4320</v>
      </c>
      <c r="H84" s="46">
        <v>1147329.94</v>
      </c>
      <c r="J84" s="48">
        <v>5130</v>
      </c>
      <c r="K84" s="46">
        <v>53948.45</v>
      </c>
      <c r="M84" s="42"/>
      <c r="N84" s="46"/>
      <c r="P84" s="42"/>
      <c r="Q84" s="46"/>
      <c r="S84" s="48">
        <v>4300</v>
      </c>
      <c r="T84" s="46">
        <v>633722.32999999996</v>
      </c>
      <c r="V84" s="48">
        <v>5321</v>
      </c>
      <c r="W84" s="46">
        <v>21559.58</v>
      </c>
      <c r="Y84" s="48">
        <v>4700</v>
      </c>
      <c r="Z84" s="46">
        <v>19669.25</v>
      </c>
      <c r="AB84" s="42"/>
      <c r="AC84" s="46"/>
      <c r="AE84" s="46"/>
      <c r="AF84" s="46"/>
      <c r="AH84" s="46"/>
      <c r="AI84" s="46"/>
      <c r="AK84" s="46"/>
      <c r="AL84" s="46"/>
      <c r="AN84" s="46"/>
      <c r="AO84" s="46"/>
      <c r="AQ84" s="42"/>
      <c r="AR84" s="46"/>
      <c r="AT84" s="42"/>
      <c r="AU84" s="46"/>
      <c r="AW84" s="42"/>
      <c r="AX84" s="46"/>
      <c r="AZ84" s="42"/>
      <c r="BA84" s="46"/>
    </row>
    <row r="85" spans="1:53" x14ac:dyDescent="0.35">
      <c r="A85" s="48">
        <v>4700</v>
      </c>
      <c r="B85" s="46">
        <v>2016199.67</v>
      </c>
      <c r="D85" s="42"/>
      <c r="E85" s="46"/>
      <c r="G85" s="48">
        <v>4400</v>
      </c>
      <c r="H85" s="46">
        <v>1474357.93</v>
      </c>
      <c r="J85" s="48">
        <v>5131</v>
      </c>
      <c r="K85" s="46">
        <v>652</v>
      </c>
      <c r="M85" s="42"/>
      <c r="N85" s="46"/>
      <c r="P85" s="42"/>
      <c r="Q85" s="46"/>
      <c r="S85" s="48">
        <v>4320</v>
      </c>
      <c r="T85" s="46">
        <v>562999.78</v>
      </c>
      <c r="V85" s="48">
        <v>5412</v>
      </c>
      <c r="W85" s="46">
        <v>0.2</v>
      </c>
      <c r="Y85" s="48">
        <v>4720</v>
      </c>
      <c r="Z85" s="46">
        <v>37543.919999999998</v>
      </c>
      <c r="AB85" s="42"/>
      <c r="AC85" s="46"/>
      <c r="AE85" s="46"/>
      <c r="AF85" s="46"/>
      <c r="AH85" s="46"/>
      <c r="AI85" s="46"/>
      <c r="AK85" s="46"/>
      <c r="AL85" s="46"/>
      <c r="AN85" s="46"/>
      <c r="AO85" s="46"/>
      <c r="AQ85" s="42"/>
      <c r="AR85" s="46"/>
      <c r="AT85" s="42"/>
      <c r="AU85" s="46"/>
      <c r="AW85" s="42"/>
      <c r="AX85" s="46"/>
      <c r="AZ85" s="42"/>
      <c r="BA85" s="46"/>
    </row>
    <row r="86" spans="1:53" x14ac:dyDescent="0.35">
      <c r="A86" s="48">
        <v>4720</v>
      </c>
      <c r="B86" s="46">
        <v>1240193.8500000001</v>
      </c>
      <c r="D86" s="42"/>
      <c r="E86" s="46"/>
      <c r="G86" s="48">
        <v>4420</v>
      </c>
      <c r="H86" s="46">
        <v>3690020.93</v>
      </c>
      <c r="J86" s="48">
        <v>5200</v>
      </c>
      <c r="K86" s="46">
        <v>2586.98</v>
      </c>
      <c r="M86" s="42"/>
      <c r="N86" s="46"/>
      <c r="P86" s="42"/>
      <c r="Q86" s="46"/>
      <c r="S86" s="48">
        <v>4400</v>
      </c>
      <c r="T86" s="46">
        <v>999500.82</v>
      </c>
      <c r="V86" s="48">
        <v>5500</v>
      </c>
      <c r="W86" s="46">
        <v>21352</v>
      </c>
      <c r="Y86" s="48">
        <v>4800</v>
      </c>
      <c r="Z86" s="46">
        <v>16403.830000000002</v>
      </c>
      <c r="AB86" s="42"/>
      <c r="AC86" s="46"/>
      <c r="AE86" s="46"/>
      <c r="AF86" s="46"/>
      <c r="AH86" s="46"/>
      <c r="AI86" s="46"/>
      <c r="AK86" s="46"/>
      <c r="AL86" s="46"/>
      <c r="AN86" s="46"/>
      <c r="AO86" s="46"/>
      <c r="AQ86" s="42"/>
      <c r="AR86" s="46"/>
      <c r="AT86" s="42"/>
      <c r="AU86" s="46"/>
      <c r="AW86" s="42"/>
      <c r="AX86" s="46"/>
      <c r="AZ86" s="42"/>
      <c r="BA86" s="46"/>
    </row>
    <row r="87" spans="1:53" x14ac:dyDescent="0.35">
      <c r="A87" s="48">
        <v>4800</v>
      </c>
      <c r="B87" s="46">
        <v>2141616.4900000002</v>
      </c>
      <c r="D87" s="42"/>
      <c r="E87" s="46"/>
      <c r="G87" s="48">
        <v>4500</v>
      </c>
      <c r="H87" s="46">
        <v>1142809.98</v>
      </c>
      <c r="J87" s="48">
        <v>5321</v>
      </c>
      <c r="K87" s="46">
        <v>108163.13</v>
      </c>
      <c r="M87" s="42"/>
      <c r="N87" s="46"/>
      <c r="P87" s="42"/>
      <c r="Q87" s="46"/>
      <c r="S87" s="48">
        <v>4420</v>
      </c>
      <c r="T87" s="46">
        <v>1309469.53</v>
      </c>
      <c r="V87" s="48">
        <v>5520</v>
      </c>
      <c r="W87" s="46">
        <v>6269</v>
      </c>
      <c r="Y87" s="48">
        <v>4820</v>
      </c>
      <c r="Z87" s="46">
        <v>32938.69</v>
      </c>
      <c r="AB87" s="42"/>
      <c r="AC87" s="46"/>
      <c r="AE87" s="46"/>
      <c r="AF87" s="46"/>
      <c r="AH87" s="46"/>
      <c r="AI87" s="46"/>
      <c r="AK87" s="46"/>
      <c r="AL87" s="46"/>
      <c r="AN87" s="46"/>
      <c r="AO87" s="46"/>
      <c r="AQ87" s="42"/>
      <c r="AR87" s="46"/>
      <c r="AT87" s="42"/>
      <c r="AU87" s="46"/>
      <c r="AW87" s="42"/>
      <c r="AX87" s="46"/>
      <c r="AZ87" s="42"/>
      <c r="BA87" s="46"/>
    </row>
    <row r="88" spans="1:53" x14ac:dyDescent="0.35">
      <c r="A88" s="48">
        <v>4820</v>
      </c>
      <c r="B88" s="46">
        <v>1146141.42</v>
      </c>
      <c r="D88" s="42"/>
      <c r="E88" s="46"/>
      <c r="G88" s="48">
        <v>4520</v>
      </c>
      <c r="H88" s="46">
        <v>1466438.51</v>
      </c>
      <c r="J88" s="48">
        <v>5411</v>
      </c>
      <c r="K88" s="46">
        <v>16386.88</v>
      </c>
      <c r="M88" s="42"/>
      <c r="N88" s="46"/>
      <c r="P88" s="42"/>
      <c r="Q88" s="46"/>
      <c r="S88" s="48">
        <v>4500</v>
      </c>
      <c r="T88" s="46">
        <v>2624284.63</v>
      </c>
      <c r="V88" s="48">
        <v>5530</v>
      </c>
      <c r="W88" s="46">
        <v>489.98</v>
      </c>
      <c r="Y88" s="48">
        <v>4821</v>
      </c>
      <c r="Z88" s="46">
        <v>35987.68</v>
      </c>
      <c r="AB88" s="42"/>
      <c r="AC88" s="46"/>
      <c r="AE88" s="46"/>
      <c r="AF88" s="46"/>
      <c r="AH88" s="46"/>
      <c r="AI88" s="46"/>
      <c r="AK88" s="46"/>
      <c r="AL88" s="46"/>
      <c r="AN88" s="46"/>
      <c r="AO88" s="46"/>
      <c r="AQ88" s="42"/>
      <c r="AR88" s="46"/>
      <c r="AT88" s="42"/>
      <c r="AU88" s="46"/>
      <c r="AW88" s="42"/>
      <c r="AX88" s="46"/>
      <c r="AZ88" s="42"/>
      <c r="BA88" s="46"/>
    </row>
    <row r="89" spans="1:53" x14ac:dyDescent="0.35">
      <c r="A89" s="48">
        <v>4821</v>
      </c>
      <c r="B89" s="46">
        <v>1235120.04</v>
      </c>
      <c r="D89" s="42"/>
      <c r="E89" s="46"/>
      <c r="G89" s="48">
        <v>4600</v>
      </c>
      <c r="H89" s="46">
        <v>1053654.4099999999</v>
      </c>
      <c r="J89" s="48">
        <v>5412</v>
      </c>
      <c r="K89" s="46">
        <v>43769.24</v>
      </c>
      <c r="M89" s="42"/>
      <c r="N89" s="46"/>
      <c r="P89" s="42"/>
      <c r="Q89" s="46"/>
      <c r="S89" s="48">
        <v>4520</v>
      </c>
      <c r="T89" s="46">
        <v>758747.32</v>
      </c>
      <c r="V89" s="48">
        <v>5600</v>
      </c>
      <c r="W89" s="46">
        <v>4988</v>
      </c>
      <c r="Y89" s="48">
        <v>4911</v>
      </c>
      <c r="Z89" s="46">
        <v>22897.35</v>
      </c>
      <c r="AB89" s="42"/>
      <c r="AC89" s="46"/>
      <c r="AE89" s="46"/>
      <c r="AF89" s="46"/>
      <c r="AH89" s="46"/>
      <c r="AI89" s="46"/>
      <c r="AK89" s="46"/>
      <c r="AL89" s="46"/>
      <c r="AN89" s="46"/>
      <c r="AO89" s="46"/>
      <c r="AQ89" s="42"/>
      <c r="AR89" s="46"/>
      <c r="AT89" s="42"/>
      <c r="AU89" s="46"/>
      <c r="AW89" s="42"/>
      <c r="AX89" s="46"/>
      <c r="AZ89" s="42"/>
      <c r="BA89" s="46"/>
    </row>
    <row r="90" spans="1:53" x14ac:dyDescent="0.35">
      <c r="A90" s="48">
        <v>4911</v>
      </c>
      <c r="B90" s="46">
        <v>1198165.81</v>
      </c>
      <c r="D90" s="42"/>
      <c r="E90" s="46"/>
      <c r="G90" s="48">
        <v>4620</v>
      </c>
      <c r="H90" s="46">
        <v>962567.01</v>
      </c>
      <c r="J90" s="48">
        <v>5520</v>
      </c>
      <c r="K90" s="46">
        <v>11424</v>
      </c>
      <c r="M90" s="42"/>
      <c r="N90" s="46"/>
      <c r="P90" s="42"/>
      <c r="Q90" s="46"/>
      <c r="S90" s="48">
        <v>4600</v>
      </c>
      <c r="T90" s="46">
        <v>593198.72</v>
      </c>
      <c r="V90" s="48">
        <v>5711</v>
      </c>
      <c r="W90" s="46">
        <v>20024.39</v>
      </c>
      <c r="Y90" s="48">
        <v>5000</v>
      </c>
      <c r="Z90" s="46">
        <v>31353.63</v>
      </c>
      <c r="AB90" s="42"/>
      <c r="AC90" s="46"/>
      <c r="AE90" s="46"/>
      <c r="AF90" s="46"/>
      <c r="AH90" s="46"/>
      <c r="AI90" s="46"/>
      <c r="AK90" s="46"/>
      <c r="AL90" s="46"/>
      <c r="AN90" s="46"/>
      <c r="AO90" s="46"/>
      <c r="AQ90" s="42"/>
      <c r="AR90" s="46"/>
      <c r="AT90" s="42"/>
      <c r="AU90" s="46"/>
      <c r="AW90" s="42"/>
      <c r="AX90" s="46"/>
      <c r="AZ90" s="42"/>
      <c r="BA90" s="46"/>
    </row>
    <row r="91" spans="1:53" x14ac:dyDescent="0.35">
      <c r="A91" s="48">
        <v>5000</v>
      </c>
      <c r="B91" s="46">
        <v>2378618.54</v>
      </c>
      <c r="D91" s="42"/>
      <c r="E91" s="46"/>
      <c r="G91" s="48">
        <v>4700</v>
      </c>
      <c r="H91" s="46">
        <v>1747945.32</v>
      </c>
      <c r="J91" s="48">
        <v>5530</v>
      </c>
      <c r="K91" s="46">
        <v>16990.810000000001</v>
      </c>
      <c r="M91" s="42"/>
      <c r="N91" s="46"/>
      <c r="P91" s="42"/>
      <c r="Q91" s="46"/>
      <c r="S91" s="48">
        <v>4620</v>
      </c>
      <c r="T91" s="46">
        <v>455184.84</v>
      </c>
      <c r="V91" s="48">
        <v>5712</v>
      </c>
      <c r="W91" s="46">
        <v>10034.92</v>
      </c>
      <c r="Y91" s="48">
        <v>5020</v>
      </c>
      <c r="Z91" s="46">
        <v>19047.830000000002</v>
      </c>
      <c r="AB91" s="42"/>
      <c r="AC91" s="46"/>
      <c r="AE91" s="46"/>
      <c r="AF91" s="46"/>
      <c r="AH91" s="46"/>
      <c r="AI91" s="46"/>
      <c r="AK91" s="46"/>
      <c r="AL91" s="46"/>
      <c r="AN91" s="46"/>
      <c r="AO91" s="46"/>
      <c r="AQ91" s="42"/>
      <c r="AR91" s="46"/>
      <c r="AT91" s="42"/>
      <c r="AU91" s="46"/>
      <c r="AW91" s="42"/>
      <c r="AX91" s="46"/>
      <c r="AZ91" s="42"/>
      <c r="BA91" s="46"/>
    </row>
    <row r="92" spans="1:53" x14ac:dyDescent="0.35">
      <c r="A92" s="48">
        <v>5020</v>
      </c>
      <c r="B92" s="46">
        <v>816837.35</v>
      </c>
      <c r="D92" s="42"/>
      <c r="E92" s="46"/>
      <c r="G92" s="48">
        <v>4720</v>
      </c>
      <c r="H92" s="46">
        <v>912445.37</v>
      </c>
      <c r="J92" s="48">
        <v>5600</v>
      </c>
      <c r="K92" s="46">
        <v>11167</v>
      </c>
      <c r="M92" s="42"/>
      <c r="N92" s="46"/>
      <c r="P92" s="42"/>
      <c r="Q92" s="46"/>
      <c r="S92" s="48">
        <v>4700</v>
      </c>
      <c r="T92" s="46">
        <v>739399.41</v>
      </c>
      <c r="V92" s="48">
        <v>5720</v>
      </c>
      <c r="W92" s="46">
        <v>96126</v>
      </c>
      <c r="Y92" s="48">
        <v>5100</v>
      </c>
      <c r="Z92" s="46">
        <v>22677.19</v>
      </c>
      <c r="AB92" s="42"/>
      <c r="AC92" s="46"/>
      <c r="AE92" s="46"/>
      <c r="AF92" s="46"/>
      <c r="AH92" s="46"/>
      <c r="AI92" s="46"/>
      <c r="AK92" s="46"/>
      <c r="AL92" s="46"/>
      <c r="AN92" s="46"/>
      <c r="AO92" s="46"/>
      <c r="AQ92" s="42"/>
      <c r="AR92" s="46"/>
      <c r="AT92" s="42"/>
      <c r="AU92" s="46"/>
      <c r="AW92" s="42"/>
      <c r="AX92" s="46"/>
      <c r="AZ92" s="42"/>
      <c r="BA92" s="46"/>
    </row>
    <row r="93" spans="1:53" x14ac:dyDescent="0.35">
      <c r="A93" s="48">
        <v>5100</v>
      </c>
      <c r="B93" s="46">
        <v>1180872.1499999999</v>
      </c>
      <c r="D93" s="42"/>
      <c r="E93" s="46"/>
      <c r="G93" s="48">
        <v>4800</v>
      </c>
      <c r="H93" s="46">
        <v>389183.05</v>
      </c>
      <c r="J93" s="48">
        <v>5620</v>
      </c>
      <c r="K93" s="46">
        <v>26215.51</v>
      </c>
      <c r="M93" s="42"/>
      <c r="N93" s="46"/>
      <c r="P93" s="42"/>
      <c r="Q93" s="46"/>
      <c r="S93" s="48">
        <v>4720</v>
      </c>
      <c r="T93" s="46">
        <v>392589.58</v>
      </c>
      <c r="V93" s="48">
        <v>5800</v>
      </c>
      <c r="W93" s="46">
        <v>17500</v>
      </c>
      <c r="Y93" s="48">
        <v>5130</v>
      </c>
      <c r="Z93" s="46">
        <v>9275.0499999999993</v>
      </c>
      <c r="AB93" s="42"/>
      <c r="AC93" s="46"/>
      <c r="AE93" s="46"/>
      <c r="AF93" s="46"/>
      <c r="AH93" s="46"/>
      <c r="AI93" s="46"/>
      <c r="AK93" s="46"/>
      <c r="AL93" s="46"/>
      <c r="AN93" s="46"/>
      <c r="AO93" s="46"/>
      <c r="AQ93" s="42"/>
      <c r="AR93" s="46"/>
      <c r="AT93" s="42"/>
      <c r="AU93" s="46"/>
      <c r="AW93" s="42"/>
      <c r="AX93" s="46"/>
      <c r="AZ93" s="42"/>
      <c r="BA93" s="46"/>
    </row>
    <row r="94" spans="1:53" x14ac:dyDescent="0.35">
      <c r="A94" s="48">
        <v>5130</v>
      </c>
      <c r="B94" s="46">
        <v>981144.35</v>
      </c>
      <c r="D94" s="42"/>
      <c r="E94" s="46"/>
      <c r="G94" s="48">
        <v>4820</v>
      </c>
      <c r="H94" s="46">
        <v>831848.53</v>
      </c>
      <c r="J94" s="48">
        <v>5711</v>
      </c>
      <c r="K94" s="46">
        <v>73487.44</v>
      </c>
      <c r="M94" s="42"/>
      <c r="N94" s="46"/>
      <c r="P94" s="42"/>
      <c r="Q94" s="46"/>
      <c r="S94" s="48">
        <v>4800</v>
      </c>
      <c r="T94" s="46">
        <v>497853.53</v>
      </c>
      <c r="V94" s="48">
        <v>5820</v>
      </c>
      <c r="W94" s="46">
        <v>28522.54</v>
      </c>
      <c r="Y94" s="48">
        <v>5131</v>
      </c>
      <c r="Z94" s="46">
        <v>6452.47</v>
      </c>
      <c r="AB94" s="42"/>
      <c r="AC94" s="46"/>
      <c r="AE94" s="46"/>
      <c r="AF94" s="46"/>
      <c r="AH94" s="46"/>
      <c r="AI94" s="46"/>
      <c r="AK94" s="46"/>
      <c r="AL94" s="46"/>
      <c r="AN94" s="46"/>
      <c r="AO94" s="46"/>
      <c r="AQ94" s="42"/>
      <c r="AR94" s="46"/>
      <c r="AT94" s="42"/>
      <c r="AU94" s="46"/>
      <c r="AW94" s="42"/>
      <c r="AX94" s="46"/>
      <c r="AZ94" s="42"/>
      <c r="BA94" s="46"/>
    </row>
    <row r="95" spans="1:53" x14ac:dyDescent="0.35">
      <c r="A95" s="48">
        <v>5131</v>
      </c>
      <c r="B95" s="46">
        <v>957552.55</v>
      </c>
      <c r="D95" s="42"/>
      <c r="E95" s="46"/>
      <c r="G95" s="48">
        <v>4821</v>
      </c>
      <c r="H95" s="46">
        <v>580232.4</v>
      </c>
      <c r="J95" s="48">
        <v>5712</v>
      </c>
      <c r="K95" s="46">
        <v>19851</v>
      </c>
      <c r="M95" s="42"/>
      <c r="N95" s="46"/>
      <c r="P95" s="42"/>
      <c r="Q95" s="46"/>
      <c r="S95" s="48">
        <v>4820</v>
      </c>
      <c r="T95" s="46">
        <v>300151.40000000002</v>
      </c>
      <c r="V95" s="48">
        <v>5900</v>
      </c>
      <c r="W95" s="46">
        <v>18641</v>
      </c>
      <c r="Y95" s="48">
        <v>5200</v>
      </c>
      <c r="Z95" s="46">
        <v>29521.919999999998</v>
      </c>
      <c r="AB95" s="42"/>
      <c r="AC95" s="46"/>
      <c r="AE95" s="46"/>
      <c r="AF95" s="46"/>
      <c r="AH95" s="46"/>
      <c r="AI95" s="46"/>
      <c r="AK95" s="46"/>
      <c r="AL95" s="46"/>
      <c r="AN95" s="46"/>
      <c r="AO95" s="46"/>
      <c r="AQ95" s="42"/>
      <c r="AR95" s="46"/>
      <c r="AT95" s="42"/>
      <c r="AU95" s="46"/>
      <c r="AW95" s="42"/>
      <c r="AX95" s="46"/>
      <c r="AZ95" s="42"/>
      <c r="BA95" s="46"/>
    </row>
    <row r="96" spans="1:53" x14ac:dyDescent="0.35">
      <c r="A96" s="48">
        <v>5200</v>
      </c>
      <c r="B96" s="46">
        <v>1308048.0900000001</v>
      </c>
      <c r="D96" s="42"/>
      <c r="E96" s="46"/>
      <c r="G96" s="48">
        <v>4911</v>
      </c>
      <c r="H96" s="46">
        <v>896191.72</v>
      </c>
      <c r="J96" s="48">
        <v>5720</v>
      </c>
      <c r="K96" s="46">
        <v>26554.37</v>
      </c>
      <c r="M96" s="42"/>
      <c r="N96" s="46"/>
      <c r="P96" s="42"/>
      <c r="Q96" s="46"/>
      <c r="S96" s="48">
        <v>4821</v>
      </c>
      <c r="T96" s="46">
        <v>401969.59</v>
      </c>
      <c r="V96" s="48">
        <v>5920</v>
      </c>
      <c r="W96" s="46">
        <v>3584.59</v>
      </c>
      <c r="Y96" s="48">
        <v>5321</v>
      </c>
      <c r="Z96" s="46">
        <v>55666.89</v>
      </c>
      <c r="AB96" s="42"/>
      <c r="AC96" s="46"/>
      <c r="AE96" s="46"/>
      <c r="AF96" s="46"/>
      <c r="AH96" s="46"/>
      <c r="AI96" s="46"/>
      <c r="AK96" s="46"/>
      <c r="AL96" s="46"/>
      <c r="AN96" s="46"/>
      <c r="AO96" s="46"/>
      <c r="AQ96" s="42"/>
      <c r="AR96" s="46"/>
      <c r="AT96" s="42"/>
      <c r="AU96" s="46"/>
      <c r="AW96" s="42"/>
      <c r="AX96" s="46"/>
      <c r="AZ96" s="42"/>
      <c r="BA96" s="46"/>
    </row>
    <row r="97" spans="1:53" x14ac:dyDescent="0.35">
      <c r="A97" s="48">
        <v>5321</v>
      </c>
      <c r="B97" s="46">
        <v>4315493.4400000004</v>
      </c>
      <c r="D97" s="42"/>
      <c r="E97" s="46"/>
      <c r="G97" s="48">
        <v>5000</v>
      </c>
      <c r="H97" s="46">
        <v>1531088.99</v>
      </c>
      <c r="J97" s="48">
        <v>5800</v>
      </c>
      <c r="K97" s="46">
        <v>32103.5</v>
      </c>
      <c r="M97" s="42"/>
      <c r="N97" s="46"/>
      <c r="P97" s="42"/>
      <c r="Q97" s="46"/>
      <c r="S97" s="48">
        <v>4911</v>
      </c>
      <c r="T97" s="46">
        <v>393761.55</v>
      </c>
      <c r="V97" s="48">
        <v>5921</v>
      </c>
      <c r="W97" s="46">
        <v>9592.86</v>
      </c>
      <c r="Y97" s="48">
        <v>5411</v>
      </c>
      <c r="Z97" s="46">
        <v>19243</v>
      </c>
      <c r="AB97" s="42"/>
      <c r="AC97" s="46"/>
      <c r="AE97" s="46"/>
      <c r="AF97" s="46"/>
      <c r="AH97" s="46"/>
      <c r="AI97" s="46"/>
      <c r="AK97" s="46"/>
      <c r="AL97" s="46"/>
      <c r="AN97" s="46"/>
      <c r="AO97" s="46"/>
      <c r="AQ97" s="42"/>
      <c r="AR97" s="46"/>
      <c r="AT97" s="42"/>
      <c r="AU97" s="46"/>
      <c r="AW97" s="42"/>
      <c r="AX97" s="46"/>
      <c r="AZ97" s="42"/>
      <c r="BA97" s="46"/>
    </row>
    <row r="98" spans="1:53" x14ac:dyDescent="0.35">
      <c r="A98" s="48">
        <v>5411</v>
      </c>
      <c r="B98" s="46">
        <v>1152163.95</v>
      </c>
      <c r="D98" s="42"/>
      <c r="E98" s="46"/>
      <c r="G98" s="48">
        <v>5020</v>
      </c>
      <c r="H98" s="46">
        <v>602449.57999999996</v>
      </c>
      <c r="J98" s="48">
        <v>5820</v>
      </c>
      <c r="K98" s="46">
        <v>109541.27</v>
      </c>
      <c r="M98" s="42"/>
      <c r="N98" s="46"/>
      <c r="P98" s="42"/>
      <c r="Q98" s="46"/>
      <c r="S98" s="48">
        <v>5000</v>
      </c>
      <c r="T98" s="46">
        <v>751798.36</v>
      </c>
      <c r="V98" s="48">
        <v>6000</v>
      </c>
      <c r="W98" s="46">
        <v>9958.01</v>
      </c>
      <c r="Y98" s="48">
        <v>5412</v>
      </c>
      <c r="Z98" s="46">
        <v>58766.18</v>
      </c>
      <c r="AB98" s="42"/>
      <c r="AC98" s="46"/>
      <c r="AE98" s="46"/>
      <c r="AF98" s="46"/>
      <c r="AH98" s="46"/>
      <c r="AI98" s="46"/>
      <c r="AK98" s="46"/>
      <c r="AL98" s="46"/>
      <c r="AN98" s="46"/>
      <c r="AO98" s="46"/>
      <c r="AQ98" s="42"/>
      <c r="AR98" s="46"/>
      <c r="AT98" s="42"/>
      <c r="AU98" s="46"/>
      <c r="AW98" s="42"/>
      <c r="AX98" s="46"/>
      <c r="AZ98" s="42"/>
      <c r="BA98" s="46"/>
    </row>
    <row r="99" spans="1:53" x14ac:dyDescent="0.35">
      <c r="A99" s="48">
        <v>5412</v>
      </c>
      <c r="B99" s="46">
        <v>3149599.39</v>
      </c>
      <c r="D99" s="42"/>
      <c r="E99" s="46"/>
      <c r="G99" s="48">
        <v>5100</v>
      </c>
      <c r="H99" s="46">
        <v>841002.61</v>
      </c>
      <c r="J99" s="48">
        <v>5900</v>
      </c>
      <c r="K99" s="46">
        <v>84044.96</v>
      </c>
      <c r="M99" s="42"/>
      <c r="N99" s="46"/>
      <c r="P99" s="42"/>
      <c r="Q99" s="46"/>
      <c r="S99" s="48">
        <v>5020</v>
      </c>
      <c r="T99" s="46">
        <v>238011.32</v>
      </c>
      <c r="V99" s="48">
        <v>6100</v>
      </c>
      <c r="W99" s="46">
        <v>23928.95</v>
      </c>
      <c r="Y99" s="48">
        <v>5500</v>
      </c>
      <c r="Z99" s="46">
        <v>38383.67</v>
      </c>
      <c r="AB99" s="42"/>
      <c r="AC99" s="46"/>
      <c r="AE99" s="46"/>
      <c r="AF99" s="46"/>
      <c r="AH99" s="46"/>
      <c r="AI99" s="46"/>
      <c r="AK99" s="46"/>
      <c r="AL99" s="46"/>
      <c r="AN99" s="46"/>
      <c r="AO99" s="46"/>
      <c r="AQ99" s="42"/>
      <c r="AR99" s="46"/>
      <c r="AT99" s="42"/>
      <c r="AU99" s="46"/>
      <c r="AW99" s="42"/>
      <c r="AX99" s="46"/>
      <c r="AZ99" s="42"/>
      <c r="BA99" s="46"/>
    </row>
    <row r="100" spans="1:53" x14ac:dyDescent="0.35">
      <c r="A100" s="48">
        <v>5500</v>
      </c>
      <c r="B100" s="46">
        <v>3059905.35</v>
      </c>
      <c r="D100" s="42"/>
      <c r="E100" s="46"/>
      <c r="G100" s="48">
        <v>5130</v>
      </c>
      <c r="H100" s="46">
        <v>495541.8</v>
      </c>
      <c r="J100" s="48">
        <v>6000</v>
      </c>
      <c r="K100" s="46">
        <v>5671.27</v>
      </c>
      <c r="M100" s="42"/>
      <c r="N100" s="46"/>
      <c r="P100" s="42"/>
      <c r="Q100" s="46"/>
      <c r="S100" s="48">
        <v>5100</v>
      </c>
      <c r="T100" s="46">
        <v>425387.38</v>
      </c>
      <c r="V100" s="48">
        <v>6120</v>
      </c>
      <c r="W100" s="46">
        <v>26117.47</v>
      </c>
      <c r="Y100" s="48">
        <v>5520</v>
      </c>
      <c r="Z100" s="46">
        <v>39554.17</v>
      </c>
      <c r="AB100" s="42"/>
      <c r="AC100" s="46"/>
      <c r="AE100" s="46"/>
      <c r="AF100" s="46"/>
      <c r="AH100" s="46"/>
      <c r="AI100" s="46"/>
      <c r="AK100" s="46"/>
      <c r="AL100" s="46"/>
      <c r="AN100" s="46"/>
      <c r="AO100" s="46"/>
      <c r="AQ100" s="42"/>
      <c r="AR100" s="46"/>
      <c r="AT100" s="42"/>
      <c r="AU100" s="46"/>
      <c r="AW100" s="42"/>
      <c r="AX100" s="46"/>
      <c r="AZ100" s="42"/>
      <c r="BA100" s="46"/>
    </row>
    <row r="101" spans="1:53" x14ac:dyDescent="0.35">
      <c r="A101" s="48">
        <v>5520</v>
      </c>
      <c r="B101" s="46">
        <v>3282885.05</v>
      </c>
      <c r="D101" s="42"/>
      <c r="E101" s="46"/>
      <c r="G101" s="48">
        <v>5131</v>
      </c>
      <c r="H101" s="46">
        <v>257929.86</v>
      </c>
      <c r="J101" s="48">
        <v>6100</v>
      </c>
      <c r="K101" s="46">
        <v>312453.21999999997</v>
      </c>
      <c r="M101" s="42"/>
      <c r="N101" s="46"/>
      <c r="P101" s="42"/>
      <c r="Q101" s="46"/>
      <c r="S101" s="48">
        <v>5130</v>
      </c>
      <c r="T101" s="46">
        <v>221289.49</v>
      </c>
      <c r="V101" s="48">
        <v>6200</v>
      </c>
      <c r="W101" s="46">
        <v>130160.2</v>
      </c>
      <c r="Y101" s="48">
        <v>5530</v>
      </c>
      <c r="Z101" s="46">
        <v>16725.05</v>
      </c>
      <c r="AB101" s="42"/>
      <c r="AC101" s="46"/>
      <c r="AE101" s="46"/>
      <c r="AF101" s="46"/>
      <c r="AH101" s="46"/>
      <c r="AI101" s="46"/>
      <c r="AK101" s="46"/>
      <c r="AL101" s="46"/>
      <c r="AN101" s="46"/>
      <c r="AO101" s="46"/>
      <c r="AQ101" s="42"/>
      <c r="AR101" s="46"/>
      <c r="AT101" s="42"/>
      <c r="AU101" s="46"/>
      <c r="AW101" s="42"/>
      <c r="AX101" s="46"/>
      <c r="AZ101" s="42"/>
      <c r="BA101" s="46"/>
    </row>
    <row r="102" spans="1:53" x14ac:dyDescent="0.35">
      <c r="A102" s="48">
        <v>5530</v>
      </c>
      <c r="B102" s="46">
        <v>1411721.07</v>
      </c>
      <c r="D102" s="42"/>
      <c r="E102" s="46"/>
      <c r="G102" s="48">
        <v>5200</v>
      </c>
      <c r="H102" s="46">
        <v>1189662.5</v>
      </c>
      <c r="J102" s="48">
        <v>6120</v>
      </c>
      <c r="K102" s="46">
        <v>55096.59</v>
      </c>
      <c r="M102" s="42"/>
      <c r="N102" s="46"/>
      <c r="P102" s="42"/>
      <c r="Q102" s="46"/>
      <c r="S102" s="48">
        <v>5131</v>
      </c>
      <c r="T102" s="46">
        <v>210542.52</v>
      </c>
      <c r="V102" s="48">
        <v>6220</v>
      </c>
      <c r="W102" s="46">
        <v>23800.16</v>
      </c>
      <c r="Y102" s="48">
        <v>5600</v>
      </c>
      <c r="Z102" s="46">
        <v>6472</v>
      </c>
      <c r="AB102" s="42"/>
      <c r="AC102" s="46"/>
      <c r="AE102" s="46"/>
      <c r="AF102" s="46"/>
      <c r="AH102" s="46"/>
      <c r="AI102" s="46"/>
      <c r="AK102" s="46"/>
      <c r="AL102" s="46"/>
      <c r="AN102" s="46"/>
      <c r="AO102" s="46"/>
      <c r="AQ102" s="42"/>
      <c r="AR102" s="46"/>
      <c r="AT102" s="42"/>
      <c r="AU102" s="46"/>
      <c r="AW102" s="42"/>
      <c r="AX102" s="46"/>
      <c r="AZ102" s="42"/>
      <c r="BA102" s="46"/>
    </row>
    <row r="103" spans="1:53" x14ac:dyDescent="0.35">
      <c r="A103" s="48">
        <v>5600</v>
      </c>
      <c r="B103" s="46">
        <v>912264.52</v>
      </c>
      <c r="D103" s="42"/>
      <c r="E103" s="46"/>
      <c r="G103" s="48">
        <v>5321</v>
      </c>
      <c r="H103" s="46">
        <v>2207056.41</v>
      </c>
      <c r="J103" s="48">
        <v>6200</v>
      </c>
      <c r="K103" s="46">
        <v>195143.13</v>
      </c>
      <c r="M103" s="42"/>
      <c r="N103" s="46"/>
      <c r="P103" s="42"/>
      <c r="Q103" s="46"/>
      <c r="S103" s="48">
        <v>5200</v>
      </c>
      <c r="T103" s="46">
        <v>443150.08000000002</v>
      </c>
      <c r="V103" s="48">
        <v>6400</v>
      </c>
      <c r="W103" s="46">
        <v>1350</v>
      </c>
      <c r="Y103" s="48">
        <v>5620</v>
      </c>
      <c r="Z103" s="46">
        <v>5764.5</v>
      </c>
      <c r="AB103" s="42"/>
      <c r="AC103" s="46"/>
      <c r="AE103" s="46"/>
      <c r="AF103" s="46"/>
      <c r="AH103" s="46"/>
      <c r="AI103" s="46"/>
      <c r="AK103" s="46"/>
      <c r="AL103" s="46"/>
      <c r="AN103" s="46"/>
      <c r="AO103" s="46"/>
      <c r="AQ103" s="42"/>
      <c r="AR103" s="46"/>
      <c r="AT103" s="42"/>
      <c r="AU103" s="46"/>
      <c r="AW103" s="42"/>
      <c r="AX103" s="46"/>
      <c r="AZ103" s="42"/>
      <c r="BA103" s="46"/>
    </row>
    <row r="104" spans="1:53" x14ac:dyDescent="0.35">
      <c r="A104" s="48">
        <v>5620</v>
      </c>
      <c r="B104" s="46">
        <v>346754.08</v>
      </c>
      <c r="D104" s="42"/>
      <c r="E104" s="46"/>
      <c r="G104" s="48">
        <v>5411</v>
      </c>
      <c r="H104" s="46">
        <v>1072102.22</v>
      </c>
      <c r="J104" s="48">
        <v>6220</v>
      </c>
      <c r="K104" s="46">
        <v>53866.05</v>
      </c>
      <c r="M104" s="42"/>
      <c r="N104" s="46"/>
      <c r="P104" s="42"/>
      <c r="Q104" s="46"/>
      <c r="S104" s="48">
        <v>5321</v>
      </c>
      <c r="T104" s="46">
        <v>1247100.3600000001</v>
      </c>
      <c r="V104" s="48">
        <v>6500</v>
      </c>
      <c r="W104" s="46">
        <v>9368.2099999999991</v>
      </c>
      <c r="Y104" s="48">
        <v>5711</v>
      </c>
      <c r="Z104" s="46">
        <v>13103.25</v>
      </c>
      <c r="AB104" s="42"/>
      <c r="AC104" s="46"/>
      <c r="AE104" s="46"/>
      <c r="AF104" s="46"/>
      <c r="AH104" s="46"/>
      <c r="AI104" s="46"/>
      <c r="AK104" s="46"/>
      <c r="AL104" s="46"/>
      <c r="AN104" s="46"/>
      <c r="AO104" s="46"/>
      <c r="AQ104" s="42"/>
      <c r="AR104" s="46"/>
      <c r="AT104" s="42"/>
      <c r="AU104" s="46"/>
      <c r="AW104" s="42"/>
      <c r="AX104" s="46"/>
      <c r="AZ104" s="42"/>
      <c r="BA104" s="46"/>
    </row>
    <row r="105" spans="1:53" x14ac:dyDescent="0.35">
      <c r="A105" s="48">
        <v>5711</v>
      </c>
      <c r="B105" s="46">
        <v>1670318.59</v>
      </c>
      <c r="D105" s="42"/>
      <c r="E105" s="46"/>
      <c r="G105" s="48">
        <v>5412</v>
      </c>
      <c r="H105" s="46">
        <v>1564858.42</v>
      </c>
      <c r="J105" s="48">
        <v>6312</v>
      </c>
      <c r="K105" s="46">
        <v>26100</v>
      </c>
      <c r="M105" s="42"/>
      <c r="N105" s="46"/>
      <c r="P105" s="42"/>
      <c r="Q105" s="46"/>
      <c r="S105" s="48">
        <v>5411</v>
      </c>
      <c r="T105" s="46">
        <v>375764.72</v>
      </c>
      <c r="V105" s="48">
        <v>6811</v>
      </c>
      <c r="W105" s="46">
        <v>2691.53</v>
      </c>
      <c r="Y105" s="48">
        <v>5712</v>
      </c>
      <c r="Z105" s="46">
        <v>13991</v>
      </c>
      <c r="AB105" s="42"/>
      <c r="AC105" s="46"/>
      <c r="AE105" s="46"/>
      <c r="AF105" s="46"/>
      <c r="AH105" s="46"/>
      <c r="AI105" s="46"/>
      <c r="AK105" s="46"/>
      <c r="AL105" s="46"/>
      <c r="AN105" s="46"/>
      <c r="AO105" s="46"/>
      <c r="AQ105" s="42"/>
      <c r="AR105" s="46"/>
      <c r="AT105" s="42"/>
      <c r="AU105" s="46"/>
      <c r="AW105" s="42"/>
      <c r="AX105" s="46"/>
      <c r="AZ105" s="42"/>
      <c r="BA105" s="46"/>
    </row>
    <row r="106" spans="1:53" x14ac:dyDescent="0.35">
      <c r="A106" s="48">
        <v>5712</v>
      </c>
      <c r="B106" s="46">
        <v>1184382.7</v>
      </c>
      <c r="D106" s="42"/>
      <c r="E106" s="46"/>
      <c r="G106" s="48">
        <v>5500</v>
      </c>
      <c r="H106" s="46">
        <v>810538.72</v>
      </c>
      <c r="J106" s="48">
        <v>6400</v>
      </c>
      <c r="K106" s="46">
        <v>508985.95</v>
      </c>
      <c r="M106" s="42"/>
      <c r="N106" s="46"/>
      <c r="P106" s="42"/>
      <c r="Q106" s="46"/>
      <c r="S106" s="48">
        <v>5412</v>
      </c>
      <c r="T106" s="46">
        <v>1060024.92</v>
      </c>
      <c r="V106" s="48">
        <v>6812</v>
      </c>
      <c r="W106" s="46">
        <v>3368.86</v>
      </c>
      <c r="Y106" s="48">
        <v>5720</v>
      </c>
      <c r="Z106" s="46">
        <v>26733.26</v>
      </c>
      <c r="AB106" s="42"/>
      <c r="AC106" s="46"/>
      <c r="AE106" s="46"/>
      <c r="AF106" s="46"/>
      <c r="AH106" s="46"/>
      <c r="AI106" s="46"/>
      <c r="AK106" s="46"/>
      <c r="AL106" s="46"/>
      <c r="AN106" s="46"/>
      <c r="AO106" s="46"/>
      <c r="AQ106" s="42"/>
      <c r="AR106" s="46"/>
      <c r="AT106" s="42"/>
      <c r="AU106" s="46"/>
      <c r="AW106" s="42"/>
      <c r="AX106" s="46"/>
      <c r="AZ106" s="42"/>
      <c r="BA106" s="46"/>
    </row>
    <row r="107" spans="1:53" x14ac:dyDescent="0.35">
      <c r="A107" s="48">
        <v>5720</v>
      </c>
      <c r="B107" s="46">
        <v>1845171.85</v>
      </c>
      <c r="D107" s="42"/>
      <c r="E107" s="46"/>
      <c r="G107" s="48">
        <v>5520</v>
      </c>
      <c r="H107" s="46">
        <v>1644593.86</v>
      </c>
      <c r="J107" s="48">
        <v>6500</v>
      </c>
      <c r="K107" s="46">
        <v>203688.59</v>
      </c>
      <c r="M107" s="42"/>
      <c r="N107" s="46"/>
      <c r="P107" s="42"/>
      <c r="Q107" s="46"/>
      <c r="S107" s="48">
        <v>5500</v>
      </c>
      <c r="T107" s="46">
        <v>602076.63</v>
      </c>
      <c r="V107" s="48">
        <v>6900</v>
      </c>
      <c r="W107" s="46">
        <v>7193.41</v>
      </c>
      <c r="Y107" s="48">
        <v>5800</v>
      </c>
      <c r="Z107" s="46">
        <v>19777.82</v>
      </c>
      <c r="AB107" s="42"/>
      <c r="AC107" s="46"/>
      <c r="AE107" s="46"/>
      <c r="AF107" s="46"/>
      <c r="AH107" s="46"/>
      <c r="AI107" s="46"/>
      <c r="AK107" s="46"/>
      <c r="AL107" s="46"/>
      <c r="AN107" s="46"/>
      <c r="AO107" s="46"/>
      <c r="AQ107" s="42"/>
      <c r="AR107" s="46"/>
      <c r="AT107" s="42"/>
      <c r="AU107" s="46"/>
      <c r="AW107" s="42"/>
      <c r="AX107" s="46"/>
      <c r="AZ107" s="42"/>
      <c r="BA107" s="46"/>
    </row>
    <row r="108" spans="1:53" x14ac:dyDescent="0.35">
      <c r="A108" s="48">
        <v>5800</v>
      </c>
      <c r="B108" s="46">
        <v>2774003.07</v>
      </c>
      <c r="D108" s="42"/>
      <c r="E108" s="46"/>
      <c r="G108" s="48">
        <v>5530</v>
      </c>
      <c r="H108" s="46">
        <v>658520.68000000005</v>
      </c>
      <c r="J108" s="48">
        <v>6600</v>
      </c>
      <c r="K108" s="46">
        <v>119632.78</v>
      </c>
      <c r="M108" s="42"/>
      <c r="N108" s="46"/>
      <c r="P108" s="42"/>
      <c r="Q108" s="46"/>
      <c r="S108" s="48">
        <v>5520</v>
      </c>
      <c r="T108" s="46">
        <v>681036.11</v>
      </c>
      <c r="V108" s="48">
        <v>7011</v>
      </c>
      <c r="W108" s="46">
        <v>90681</v>
      </c>
      <c r="Y108" s="48">
        <v>5820</v>
      </c>
      <c r="Z108" s="46">
        <v>24680</v>
      </c>
      <c r="AB108" s="42"/>
      <c r="AC108" s="46"/>
      <c r="AE108" s="46"/>
      <c r="AF108" s="46"/>
      <c r="AH108" s="46"/>
      <c r="AI108" s="46"/>
      <c r="AK108" s="46"/>
      <c r="AL108" s="46"/>
      <c r="AN108" s="46"/>
      <c r="AO108" s="46"/>
      <c r="AQ108" s="42"/>
      <c r="AR108" s="46"/>
      <c r="AT108" s="42"/>
      <c r="AU108" s="46"/>
      <c r="AW108" s="42"/>
      <c r="AX108" s="46"/>
      <c r="AZ108" s="42"/>
      <c r="BA108" s="46"/>
    </row>
    <row r="109" spans="1:53" x14ac:dyDescent="0.35">
      <c r="A109" s="48">
        <v>5820</v>
      </c>
      <c r="B109" s="46">
        <v>1989856.66</v>
      </c>
      <c r="D109" s="42"/>
      <c r="E109" s="46"/>
      <c r="G109" s="48">
        <v>5600</v>
      </c>
      <c r="H109" s="46">
        <v>574690.46</v>
      </c>
      <c r="J109" s="48">
        <v>6711</v>
      </c>
      <c r="K109" s="46">
        <v>276459.92</v>
      </c>
      <c r="M109" s="42"/>
      <c r="N109" s="46"/>
      <c r="P109" s="42"/>
      <c r="Q109" s="46"/>
      <c r="S109" s="48">
        <v>5530</v>
      </c>
      <c r="T109" s="46">
        <v>426674.53</v>
      </c>
      <c r="V109" s="48">
        <v>7012</v>
      </c>
      <c r="W109" s="46">
        <v>22052.78</v>
      </c>
      <c r="Y109" s="48">
        <v>5900</v>
      </c>
      <c r="Z109" s="46">
        <v>36956.949999999997</v>
      </c>
      <c r="AB109" s="42"/>
      <c r="AC109" s="46"/>
      <c r="AE109" s="46"/>
      <c r="AF109" s="46"/>
      <c r="AH109" s="46"/>
      <c r="AI109" s="46"/>
      <c r="AK109" s="46"/>
      <c r="AL109" s="46"/>
      <c r="AN109" s="46"/>
      <c r="AO109" s="46"/>
      <c r="AQ109" s="42"/>
      <c r="AR109" s="46"/>
      <c r="AT109" s="42"/>
      <c r="AU109" s="46"/>
      <c r="AW109" s="42"/>
      <c r="AX109" s="46"/>
      <c r="AZ109" s="42"/>
      <c r="BA109" s="46"/>
    </row>
    <row r="110" spans="1:53" x14ac:dyDescent="0.35">
      <c r="A110" s="48">
        <v>5900</v>
      </c>
      <c r="B110" s="46">
        <v>2809451.45</v>
      </c>
      <c r="D110" s="42"/>
      <c r="E110" s="46"/>
      <c r="G110" s="48">
        <v>5620</v>
      </c>
      <c r="H110" s="46">
        <v>235925.51</v>
      </c>
      <c r="J110" s="48">
        <v>6811</v>
      </c>
      <c r="K110" s="46">
        <v>89992.49</v>
      </c>
      <c r="M110" s="42"/>
      <c r="N110" s="46"/>
      <c r="P110" s="42"/>
      <c r="Q110" s="46"/>
      <c r="S110" s="48">
        <v>5600</v>
      </c>
      <c r="T110" s="46">
        <v>295861.84000000003</v>
      </c>
      <c r="V110" s="48">
        <v>7100</v>
      </c>
      <c r="W110" s="46">
        <v>22035.53</v>
      </c>
      <c r="Y110" s="48">
        <v>5920</v>
      </c>
      <c r="Z110" s="46">
        <v>8735.2800000000007</v>
      </c>
      <c r="AB110" s="42"/>
      <c r="AC110" s="46"/>
      <c r="AE110" s="46"/>
      <c r="AF110" s="46"/>
      <c r="AH110" s="46"/>
      <c r="AI110" s="46"/>
      <c r="AK110" s="46"/>
      <c r="AL110" s="46"/>
      <c r="AN110" s="46"/>
      <c r="AO110" s="46"/>
      <c r="AQ110" s="42"/>
      <c r="AR110" s="46"/>
      <c r="AT110" s="42"/>
      <c r="AU110" s="46"/>
      <c r="AW110" s="42"/>
      <c r="AX110" s="46"/>
      <c r="AZ110" s="42"/>
      <c r="BA110" s="46"/>
    </row>
    <row r="111" spans="1:53" x14ac:dyDescent="0.35">
      <c r="A111" s="48">
        <v>5920</v>
      </c>
      <c r="B111" s="46">
        <v>538706.53</v>
      </c>
      <c r="D111" s="42"/>
      <c r="E111" s="46"/>
      <c r="G111" s="48">
        <v>5711</v>
      </c>
      <c r="H111" s="46">
        <v>914856.76</v>
      </c>
      <c r="J111" s="48">
        <v>6812</v>
      </c>
      <c r="K111" s="46">
        <v>8343.86</v>
      </c>
      <c r="M111" s="42"/>
      <c r="N111" s="46"/>
      <c r="P111" s="42"/>
      <c r="Q111" s="46"/>
      <c r="S111" s="48">
        <v>5620</v>
      </c>
      <c r="T111" s="46">
        <v>194697.93</v>
      </c>
      <c r="V111" s="48">
        <v>7200</v>
      </c>
      <c r="W111" s="46">
        <v>111675.51</v>
      </c>
      <c r="Y111" s="48">
        <v>5921</v>
      </c>
      <c r="Z111" s="46">
        <v>20441.36</v>
      </c>
      <c r="AB111" s="42"/>
      <c r="AC111" s="46"/>
      <c r="AE111" s="46"/>
      <c r="AF111" s="46"/>
      <c r="AH111" s="46"/>
      <c r="AI111" s="46"/>
      <c r="AK111" s="46"/>
      <c r="AL111" s="46"/>
      <c r="AN111" s="46"/>
      <c r="AO111" s="46"/>
      <c r="AQ111" s="42"/>
      <c r="AR111" s="46"/>
      <c r="AT111" s="42"/>
      <c r="AU111" s="46"/>
      <c r="AW111" s="42"/>
      <c r="AX111" s="46"/>
      <c r="AZ111" s="42"/>
      <c r="BA111" s="46"/>
    </row>
    <row r="112" spans="1:53" x14ac:dyDescent="0.35">
      <c r="A112" s="48">
        <v>5921</v>
      </c>
      <c r="B112" s="46">
        <v>898208.88</v>
      </c>
      <c r="D112" s="42"/>
      <c r="E112" s="46"/>
      <c r="G112" s="48">
        <v>5712</v>
      </c>
      <c r="H112" s="46">
        <v>1128065.58</v>
      </c>
      <c r="J112" s="48">
        <v>6900</v>
      </c>
      <c r="K112" s="46">
        <v>124072.87</v>
      </c>
      <c r="M112" s="42"/>
      <c r="N112" s="46"/>
      <c r="P112" s="42"/>
      <c r="Q112" s="46"/>
      <c r="S112" s="48">
        <v>5711</v>
      </c>
      <c r="T112" s="46">
        <v>518708.63</v>
      </c>
      <c r="V112" s="48">
        <v>7300</v>
      </c>
      <c r="W112" s="46">
        <v>16984.36</v>
      </c>
      <c r="Y112" s="48">
        <v>6000</v>
      </c>
      <c r="Z112" s="46">
        <v>12445.48</v>
      </c>
      <c r="AB112" s="42"/>
      <c r="AC112" s="46"/>
      <c r="AE112" s="46"/>
      <c r="AF112" s="46"/>
      <c r="AH112" s="46"/>
      <c r="AI112" s="46"/>
      <c r="AK112" s="46"/>
      <c r="AL112" s="46"/>
      <c r="AN112" s="46"/>
      <c r="AO112" s="46"/>
      <c r="AQ112" s="42"/>
      <c r="AR112" s="46"/>
      <c r="AT112" s="42"/>
      <c r="AU112" s="46"/>
      <c r="AW112" s="42"/>
      <c r="AX112" s="46"/>
      <c r="AZ112" s="42"/>
      <c r="BA112" s="46"/>
    </row>
    <row r="113" spans="1:53" x14ac:dyDescent="0.35">
      <c r="A113" s="48">
        <v>6000</v>
      </c>
      <c r="B113" s="46">
        <v>905366.26</v>
      </c>
      <c r="D113" s="42"/>
      <c r="E113" s="46"/>
      <c r="G113" s="48">
        <v>5720</v>
      </c>
      <c r="H113" s="46">
        <v>1807082.12</v>
      </c>
      <c r="J113" s="48">
        <v>6920</v>
      </c>
      <c r="K113" s="46">
        <v>19897.669999999998</v>
      </c>
      <c r="M113" s="42"/>
      <c r="N113" s="46"/>
      <c r="P113" s="42"/>
      <c r="Q113" s="46"/>
      <c r="S113" s="48">
        <v>5712</v>
      </c>
      <c r="T113" s="46">
        <v>474532.76</v>
      </c>
      <c r="V113" s="48">
        <v>7320</v>
      </c>
      <c r="W113" s="46">
        <v>17036.240000000002</v>
      </c>
      <c r="Y113" s="48">
        <v>6100</v>
      </c>
      <c r="Z113" s="46">
        <v>95390.33</v>
      </c>
      <c r="AB113" s="42"/>
      <c r="AC113" s="46"/>
      <c r="AE113" s="46"/>
      <c r="AF113" s="46"/>
      <c r="AH113" s="46"/>
      <c r="AI113" s="46"/>
      <c r="AK113" s="46"/>
      <c r="AL113" s="46"/>
      <c r="AN113" s="46"/>
      <c r="AO113" s="46"/>
      <c r="AQ113" s="42"/>
      <c r="AR113" s="46"/>
      <c r="AT113" s="42"/>
      <c r="AU113" s="46"/>
      <c r="AW113" s="42"/>
      <c r="AX113" s="46"/>
      <c r="AZ113" s="42"/>
      <c r="BA113" s="46"/>
    </row>
    <row r="114" spans="1:53" x14ac:dyDescent="0.35">
      <c r="A114" s="48">
        <v>6100</v>
      </c>
      <c r="B114" s="46">
        <v>12015525.470000001</v>
      </c>
      <c r="D114" s="42"/>
      <c r="E114" s="46"/>
      <c r="G114" s="48">
        <v>5800</v>
      </c>
      <c r="H114" s="46">
        <v>750803.26</v>
      </c>
      <c r="J114" s="48">
        <v>7011</v>
      </c>
      <c r="K114" s="46">
        <v>16166.47</v>
      </c>
      <c r="M114" s="42"/>
      <c r="N114" s="46"/>
      <c r="P114" s="42"/>
      <c r="Q114" s="46"/>
      <c r="S114" s="48">
        <v>5720</v>
      </c>
      <c r="T114" s="46">
        <v>824339.32</v>
      </c>
      <c r="V114" s="48">
        <v>7400</v>
      </c>
      <c r="W114" s="46">
        <v>4698.9799999999996</v>
      </c>
      <c r="Y114" s="48">
        <v>6120</v>
      </c>
      <c r="Z114" s="46">
        <v>41943.83</v>
      </c>
      <c r="AB114" s="42"/>
      <c r="AC114" s="46"/>
      <c r="AE114" s="46"/>
      <c r="AF114" s="46"/>
      <c r="AH114" s="46"/>
      <c r="AI114" s="46"/>
      <c r="AK114" s="46"/>
      <c r="AL114" s="46"/>
      <c r="AN114" s="46"/>
      <c r="AO114" s="46"/>
      <c r="AQ114" s="42"/>
      <c r="AR114" s="46"/>
      <c r="AT114" s="42"/>
      <c r="AU114" s="46"/>
      <c r="AW114" s="42"/>
      <c r="AX114" s="46"/>
      <c r="AZ114" s="42"/>
      <c r="BA114" s="46"/>
    </row>
    <row r="115" spans="1:53" x14ac:dyDescent="0.35">
      <c r="A115" s="48">
        <v>6120</v>
      </c>
      <c r="B115" s="46">
        <v>2959061.1</v>
      </c>
      <c r="D115" s="42"/>
      <c r="E115" s="46"/>
      <c r="G115" s="48">
        <v>5820</v>
      </c>
      <c r="H115" s="46">
        <v>559033.36</v>
      </c>
      <c r="J115" s="48">
        <v>7012</v>
      </c>
      <c r="K115" s="46">
        <v>15994.28</v>
      </c>
      <c r="M115" s="42"/>
      <c r="N115" s="46"/>
      <c r="P115" s="42"/>
      <c r="Q115" s="46"/>
      <c r="S115" s="48">
        <v>5800</v>
      </c>
      <c r="T115" s="46">
        <v>716571.05</v>
      </c>
      <c r="V115" s="48">
        <v>7500</v>
      </c>
      <c r="W115" s="46">
        <v>500.95</v>
      </c>
      <c r="Y115" s="48">
        <v>6200</v>
      </c>
      <c r="Z115" s="46">
        <v>24119.69</v>
      </c>
      <c r="AB115" s="42"/>
      <c r="AC115" s="46"/>
      <c r="AE115" s="46"/>
      <c r="AF115" s="46"/>
      <c r="AH115" s="46"/>
      <c r="AI115" s="46"/>
      <c r="AK115" s="46"/>
      <c r="AL115" s="46"/>
      <c r="AN115" s="46"/>
      <c r="AO115" s="46"/>
      <c r="AQ115" s="42"/>
      <c r="AR115" s="46"/>
      <c r="AT115" s="42"/>
      <c r="AU115" s="46"/>
      <c r="AW115" s="42"/>
      <c r="AX115" s="46"/>
      <c r="AZ115" s="42"/>
      <c r="BA115" s="46"/>
    </row>
    <row r="116" spans="1:53" x14ac:dyDescent="0.35">
      <c r="A116" s="48">
        <v>6200</v>
      </c>
      <c r="B116" s="46">
        <v>3339145.04</v>
      </c>
      <c r="D116" s="42"/>
      <c r="E116" s="46"/>
      <c r="G116" s="48">
        <v>5900</v>
      </c>
      <c r="H116" s="46">
        <v>524842.05000000005</v>
      </c>
      <c r="J116" s="48">
        <v>7200</v>
      </c>
      <c r="K116" s="46">
        <v>580150.17000000004</v>
      </c>
      <c r="M116" s="42"/>
      <c r="N116" s="46"/>
      <c r="P116" s="42"/>
      <c r="Q116" s="46"/>
      <c r="S116" s="48">
        <v>5820</v>
      </c>
      <c r="T116" s="46">
        <v>532718.86</v>
      </c>
      <c r="V116" s="48">
        <v>7611</v>
      </c>
      <c r="W116" s="46">
        <v>5166.58</v>
      </c>
      <c r="Y116" s="48">
        <v>6220</v>
      </c>
      <c r="Z116" s="46">
        <v>39880.86</v>
      </c>
      <c r="AB116" s="42"/>
      <c r="AC116" s="46"/>
      <c r="AE116" s="46"/>
      <c r="AF116" s="46"/>
      <c r="AH116" s="46"/>
      <c r="AI116" s="46"/>
      <c r="AK116" s="46"/>
      <c r="AL116" s="46"/>
      <c r="AN116" s="46"/>
      <c r="AO116" s="46"/>
      <c r="AQ116" s="42"/>
      <c r="AR116" s="46"/>
      <c r="AT116" s="42"/>
      <c r="AU116" s="46"/>
      <c r="AW116" s="42"/>
      <c r="AX116" s="46"/>
      <c r="AZ116" s="42"/>
      <c r="BA116" s="46"/>
    </row>
    <row r="117" spans="1:53" x14ac:dyDescent="0.35">
      <c r="A117" s="48">
        <v>6220</v>
      </c>
      <c r="B117" s="46">
        <v>1115615.6599999999</v>
      </c>
      <c r="D117" s="42"/>
      <c r="E117" s="46"/>
      <c r="G117" s="48">
        <v>5920</v>
      </c>
      <c r="H117" s="46">
        <v>277308.08</v>
      </c>
      <c r="J117" s="48">
        <v>7300</v>
      </c>
      <c r="K117" s="46">
        <v>117087</v>
      </c>
      <c r="M117" s="42"/>
      <c r="N117" s="46"/>
      <c r="P117" s="42"/>
      <c r="Q117" s="46"/>
      <c r="S117" s="48">
        <v>5900</v>
      </c>
      <c r="T117" s="46">
        <v>633333.38</v>
      </c>
      <c r="V117" s="48">
        <v>7612</v>
      </c>
      <c r="W117" s="46">
        <v>1859.99</v>
      </c>
      <c r="Y117" s="48">
        <v>6312</v>
      </c>
      <c r="Z117" s="46">
        <v>15154</v>
      </c>
      <c r="AB117" s="42"/>
      <c r="AC117" s="46"/>
      <c r="AE117" s="46"/>
      <c r="AF117" s="46"/>
      <c r="AH117" s="46"/>
      <c r="AI117" s="46"/>
      <c r="AK117" s="46"/>
      <c r="AL117" s="46"/>
      <c r="AN117" s="46"/>
      <c r="AO117" s="46"/>
      <c r="AQ117" s="42"/>
      <c r="AR117" s="46"/>
      <c r="AT117" s="42"/>
      <c r="AU117" s="46"/>
      <c r="AW117" s="42"/>
      <c r="AX117" s="46"/>
      <c r="AZ117" s="42"/>
      <c r="BA117" s="46"/>
    </row>
    <row r="118" spans="1:53" x14ac:dyDescent="0.35">
      <c r="A118" s="48">
        <v>6312</v>
      </c>
      <c r="B118" s="46">
        <v>252489.15</v>
      </c>
      <c r="D118" s="42"/>
      <c r="E118" s="46"/>
      <c r="G118" s="48">
        <v>5921</v>
      </c>
      <c r="H118" s="46">
        <v>395836.11</v>
      </c>
      <c r="J118" s="48">
        <v>7320</v>
      </c>
      <c r="K118" s="46">
        <v>834.34</v>
      </c>
      <c r="M118" s="42"/>
      <c r="N118" s="46"/>
      <c r="P118" s="42"/>
      <c r="Q118" s="46"/>
      <c r="S118" s="48">
        <v>5920</v>
      </c>
      <c r="T118" s="46">
        <v>219414.25</v>
      </c>
      <c r="V118" s="48">
        <v>7613</v>
      </c>
      <c r="W118" s="46">
        <v>12482.72</v>
      </c>
      <c r="Y118" s="48">
        <v>6400</v>
      </c>
      <c r="Z118" s="46">
        <v>39658.03</v>
      </c>
      <c r="AB118" s="42"/>
      <c r="AC118" s="46"/>
      <c r="AE118" s="46"/>
      <c r="AF118" s="46"/>
      <c r="AH118" s="46"/>
      <c r="AI118" s="46"/>
      <c r="AK118" s="46"/>
      <c r="AL118" s="46"/>
      <c r="AN118" s="46"/>
      <c r="AO118" s="46"/>
      <c r="AQ118" s="42"/>
      <c r="AR118" s="46"/>
      <c r="AT118" s="42"/>
      <c r="AU118" s="46"/>
      <c r="AW118" s="42"/>
      <c r="AX118" s="46"/>
      <c r="AZ118" s="42"/>
      <c r="BA118" s="46"/>
    </row>
    <row r="119" spans="1:53" x14ac:dyDescent="0.35">
      <c r="A119" s="48">
        <v>6400</v>
      </c>
      <c r="B119" s="46">
        <v>2838782.79</v>
      </c>
      <c r="D119" s="42"/>
      <c r="E119" s="46"/>
      <c r="G119" s="48">
        <v>6000</v>
      </c>
      <c r="H119" s="46">
        <v>976632.66</v>
      </c>
      <c r="J119" s="48">
        <v>7400</v>
      </c>
      <c r="K119" s="46">
        <v>223391.81</v>
      </c>
      <c r="M119" s="42"/>
      <c r="N119" s="46"/>
      <c r="P119" s="42"/>
      <c r="Q119" s="46"/>
      <c r="S119" s="48">
        <v>5921</v>
      </c>
      <c r="T119" s="46">
        <v>293741.93</v>
      </c>
      <c r="V119" s="48">
        <v>7620</v>
      </c>
      <c r="W119" s="46">
        <v>12295.5</v>
      </c>
      <c r="Y119" s="48">
        <v>6500</v>
      </c>
      <c r="Z119" s="46">
        <v>7329.05</v>
      </c>
      <c r="AB119" s="42"/>
      <c r="AC119" s="46"/>
      <c r="AE119" s="46"/>
      <c r="AF119" s="46"/>
      <c r="AH119" s="46"/>
      <c r="AI119" s="46"/>
      <c r="AK119" s="46"/>
      <c r="AL119" s="46"/>
      <c r="AN119" s="46"/>
      <c r="AO119" s="46"/>
      <c r="AQ119" s="42"/>
      <c r="AR119" s="46"/>
      <c r="AT119" s="42"/>
      <c r="AU119" s="46"/>
      <c r="AW119" s="42"/>
      <c r="AX119" s="46"/>
      <c r="AZ119" s="42"/>
      <c r="BA119" s="46"/>
    </row>
    <row r="120" spans="1:53" x14ac:dyDescent="0.35">
      <c r="A120" s="48">
        <v>6500</v>
      </c>
      <c r="B120" s="46">
        <v>2078101.97</v>
      </c>
      <c r="D120" s="42"/>
      <c r="E120" s="46"/>
      <c r="G120" s="48">
        <v>6100</v>
      </c>
      <c r="H120" s="46">
        <v>2250408.13</v>
      </c>
      <c r="J120" s="48">
        <v>7500</v>
      </c>
      <c r="K120" s="46">
        <v>257803.29</v>
      </c>
      <c r="M120" s="42"/>
      <c r="N120" s="46"/>
      <c r="P120" s="42"/>
      <c r="Q120" s="46"/>
      <c r="S120" s="48">
        <v>6000</v>
      </c>
      <c r="T120" s="46">
        <v>304586.02</v>
      </c>
      <c r="V120" s="48">
        <v>7800</v>
      </c>
      <c r="W120" s="46">
        <v>15305</v>
      </c>
      <c r="Y120" s="48">
        <v>6600</v>
      </c>
      <c r="Z120" s="46">
        <v>37916.03</v>
      </c>
      <c r="AB120" s="42"/>
      <c r="AC120" s="46"/>
      <c r="AE120" s="46"/>
      <c r="AF120" s="46"/>
      <c r="AH120" s="46"/>
      <c r="AI120" s="46"/>
      <c r="AK120" s="46"/>
      <c r="AL120" s="46"/>
      <c r="AN120" s="46"/>
      <c r="AO120" s="46"/>
      <c r="AQ120" s="42"/>
      <c r="AR120" s="46"/>
      <c r="AT120" s="42"/>
      <c r="AU120" s="46"/>
      <c r="AW120" s="42"/>
      <c r="AX120" s="46"/>
      <c r="AZ120" s="42"/>
      <c r="BA120" s="46"/>
    </row>
    <row r="121" spans="1:53" x14ac:dyDescent="0.35">
      <c r="A121" s="48">
        <v>6600</v>
      </c>
      <c r="B121" s="46">
        <v>1865423.22</v>
      </c>
      <c r="D121" s="42"/>
      <c r="E121" s="46"/>
      <c r="G121" s="48">
        <v>6120</v>
      </c>
      <c r="H121" s="46">
        <v>1058938.1000000001</v>
      </c>
      <c r="J121" s="48">
        <v>7611</v>
      </c>
      <c r="K121" s="46">
        <v>16567.849999999999</v>
      </c>
      <c r="M121" s="42"/>
      <c r="N121" s="46"/>
      <c r="P121" s="42"/>
      <c r="Q121" s="46"/>
      <c r="S121" s="48">
        <v>6100</v>
      </c>
      <c r="T121" s="46">
        <v>3871477.46</v>
      </c>
      <c r="V121" s="48">
        <v>7900</v>
      </c>
      <c r="W121" s="46">
        <v>6194.96</v>
      </c>
      <c r="Y121" s="48">
        <v>6711</v>
      </c>
      <c r="Z121" s="46">
        <v>22743.68</v>
      </c>
      <c r="AB121" s="42"/>
      <c r="AC121" s="46"/>
      <c r="AE121" s="46"/>
      <c r="AF121" s="46"/>
      <c r="AH121" s="46"/>
      <c r="AI121" s="46"/>
      <c r="AK121" s="46"/>
      <c r="AL121" s="46"/>
      <c r="AN121" s="46"/>
      <c r="AO121" s="46"/>
      <c r="AQ121" s="42"/>
      <c r="AR121" s="46"/>
      <c r="AT121" s="42"/>
      <c r="AU121" s="46"/>
      <c r="AW121" s="42"/>
      <c r="AX121" s="46"/>
      <c r="AZ121" s="42"/>
      <c r="BA121" s="46"/>
    </row>
    <row r="122" spans="1:53" x14ac:dyDescent="0.35">
      <c r="A122" s="48">
        <v>6711</v>
      </c>
      <c r="B122" s="46">
        <v>2306792.58</v>
      </c>
      <c r="D122" s="42"/>
      <c r="E122" s="46"/>
      <c r="G122" s="48">
        <v>6200</v>
      </c>
      <c r="H122" s="46">
        <v>1599041.34</v>
      </c>
      <c r="J122" s="48">
        <v>7612</v>
      </c>
      <c r="K122" s="46">
        <v>6887.29</v>
      </c>
      <c r="M122" s="42"/>
      <c r="N122" s="46"/>
      <c r="P122" s="42"/>
      <c r="Q122" s="46"/>
      <c r="S122" s="48">
        <v>6120</v>
      </c>
      <c r="T122" s="46">
        <v>973319.79</v>
      </c>
      <c r="V122" s="48">
        <v>8020</v>
      </c>
      <c r="W122" s="46">
        <v>100014.34</v>
      </c>
      <c r="Y122" s="48">
        <v>6811</v>
      </c>
      <c r="Z122" s="46">
        <v>7499.05</v>
      </c>
      <c r="AB122" s="42"/>
      <c r="AC122" s="46"/>
      <c r="AE122" s="46"/>
      <c r="AF122" s="46"/>
      <c r="AH122" s="46"/>
      <c r="AI122" s="46"/>
      <c r="AK122" s="46"/>
      <c r="AL122" s="46"/>
      <c r="AN122" s="46"/>
      <c r="AO122" s="46"/>
      <c r="AQ122" s="42"/>
      <c r="AR122" s="46"/>
      <c r="AT122" s="42"/>
      <c r="AU122" s="46"/>
      <c r="AW122" s="42"/>
      <c r="AX122" s="46"/>
      <c r="AZ122" s="42"/>
      <c r="BA122" s="46"/>
    </row>
    <row r="123" spans="1:53" x14ac:dyDescent="0.35">
      <c r="A123" s="48">
        <v>6811</v>
      </c>
      <c r="B123" s="46">
        <v>850941</v>
      </c>
      <c r="D123" s="42"/>
      <c r="E123" s="46"/>
      <c r="G123" s="48">
        <v>6220</v>
      </c>
      <c r="H123" s="46">
        <v>621512.06000000006</v>
      </c>
      <c r="J123" s="48">
        <v>7613</v>
      </c>
      <c r="K123" s="46">
        <v>9669.25</v>
      </c>
      <c r="M123" s="42"/>
      <c r="N123" s="46"/>
      <c r="P123" s="42"/>
      <c r="Q123" s="46"/>
      <c r="S123" s="48">
        <v>6200</v>
      </c>
      <c r="T123" s="46">
        <v>981603.87</v>
      </c>
      <c r="V123" s="48">
        <v>8200</v>
      </c>
      <c r="W123" s="46">
        <v>11475.07</v>
      </c>
      <c r="Y123" s="48">
        <v>6812</v>
      </c>
      <c r="Z123" s="46">
        <v>4413.45</v>
      </c>
      <c r="AB123" s="42"/>
      <c r="AC123" s="46"/>
      <c r="AE123" s="46"/>
      <c r="AF123" s="46"/>
      <c r="AH123" s="46"/>
      <c r="AI123" s="46"/>
      <c r="AK123" s="46"/>
      <c r="AL123" s="46"/>
      <c r="AN123" s="46"/>
      <c r="AO123" s="46"/>
      <c r="AQ123" s="42"/>
      <c r="AR123" s="46"/>
      <c r="AT123" s="42"/>
      <c r="AU123" s="46"/>
      <c r="AW123" s="42"/>
      <c r="AX123" s="46"/>
      <c r="AZ123" s="42"/>
      <c r="BA123" s="46"/>
    </row>
    <row r="124" spans="1:53" x14ac:dyDescent="0.35">
      <c r="A124" s="48">
        <v>6812</v>
      </c>
      <c r="B124" s="46">
        <v>645304.27</v>
      </c>
      <c r="D124" s="42"/>
      <c r="E124" s="46"/>
      <c r="G124" s="48">
        <v>6312</v>
      </c>
      <c r="H124" s="46">
        <v>731591.98</v>
      </c>
      <c r="J124" s="48">
        <v>7620</v>
      </c>
      <c r="K124" s="46">
        <v>322244.62</v>
      </c>
      <c r="M124" s="42"/>
      <c r="N124" s="46"/>
      <c r="P124" s="42"/>
      <c r="Q124" s="46"/>
      <c r="S124" s="48">
        <v>6220</v>
      </c>
      <c r="T124" s="46">
        <v>375558.36</v>
      </c>
      <c r="V124" s="48">
        <v>8220</v>
      </c>
      <c r="W124" s="46">
        <v>17927.7</v>
      </c>
      <c r="Y124" s="48">
        <v>6900</v>
      </c>
      <c r="Z124" s="46">
        <v>25350.99</v>
      </c>
      <c r="AB124" s="42"/>
      <c r="AC124" s="46"/>
      <c r="AE124" s="46"/>
      <c r="AF124" s="46"/>
      <c r="AH124" s="46"/>
      <c r="AI124" s="46"/>
      <c r="AK124" s="46"/>
      <c r="AL124" s="46"/>
      <c r="AN124" s="46"/>
      <c r="AO124" s="46"/>
      <c r="AQ124" s="42"/>
      <c r="AR124" s="46"/>
      <c r="AT124" s="42"/>
      <c r="AU124" s="46"/>
      <c r="AW124" s="42"/>
      <c r="AX124" s="46"/>
      <c r="AZ124" s="42"/>
      <c r="BA124" s="46"/>
    </row>
    <row r="125" spans="1:53" x14ac:dyDescent="0.35">
      <c r="A125" s="48">
        <v>6900</v>
      </c>
      <c r="B125" s="46">
        <v>1484945.57</v>
      </c>
      <c r="D125" s="42"/>
      <c r="E125" s="46"/>
      <c r="G125" s="48">
        <v>6400</v>
      </c>
      <c r="H125" s="46">
        <v>2220339.7599999998</v>
      </c>
      <c r="J125" s="48">
        <v>7700</v>
      </c>
      <c r="K125" s="46">
        <v>191291.37</v>
      </c>
      <c r="M125" s="42"/>
      <c r="N125" s="46"/>
      <c r="P125" s="42"/>
      <c r="Q125" s="46"/>
      <c r="S125" s="48">
        <v>6312</v>
      </c>
      <c r="T125" s="46">
        <v>220642.46</v>
      </c>
      <c r="Y125" s="48">
        <v>6920</v>
      </c>
      <c r="Z125" s="46">
        <v>70539.710000000006</v>
      </c>
      <c r="AB125" s="42"/>
      <c r="AC125" s="46"/>
      <c r="AE125" s="46"/>
      <c r="AF125" s="46"/>
      <c r="AH125" s="46"/>
      <c r="AI125" s="46"/>
      <c r="AK125" s="46"/>
      <c r="AL125" s="46"/>
      <c r="AN125" s="46"/>
      <c r="AO125" s="46"/>
      <c r="AQ125" s="42"/>
      <c r="AR125" s="46"/>
      <c r="AT125" s="42"/>
      <c r="AU125" s="46"/>
      <c r="AW125" s="42"/>
      <c r="AX125" s="46"/>
      <c r="AZ125" s="42"/>
      <c r="BA125" s="46"/>
    </row>
    <row r="126" spans="1:53" x14ac:dyDescent="0.35">
      <c r="A126" s="48">
        <v>6920</v>
      </c>
      <c r="B126" s="46">
        <v>1495693.7</v>
      </c>
      <c r="D126" s="42"/>
      <c r="E126" s="46"/>
      <c r="G126" s="48">
        <v>6500</v>
      </c>
      <c r="H126" s="46">
        <v>911775.93</v>
      </c>
      <c r="J126" s="48">
        <v>7800</v>
      </c>
      <c r="K126" s="46">
        <v>77265.820000000007</v>
      </c>
      <c r="M126" s="42"/>
      <c r="N126" s="46"/>
      <c r="P126" s="42"/>
      <c r="Q126" s="46"/>
      <c r="S126" s="48">
        <v>6400</v>
      </c>
      <c r="T126" s="46">
        <v>918574.13</v>
      </c>
      <c r="V126" s="47" t="s">
        <v>229</v>
      </c>
      <c r="Y126" s="48">
        <v>7011</v>
      </c>
      <c r="Z126" s="46">
        <v>24042.74</v>
      </c>
      <c r="AB126" s="42"/>
      <c r="AC126" s="46"/>
      <c r="AE126" s="46"/>
      <c r="AF126" s="46"/>
      <c r="AH126" s="46"/>
      <c r="AI126" s="46"/>
      <c r="AK126" s="46"/>
      <c r="AL126" s="46"/>
      <c r="AN126" s="46"/>
      <c r="AO126" s="46"/>
      <c r="AQ126" s="42"/>
      <c r="AR126" s="46"/>
      <c r="AT126" s="42"/>
      <c r="AU126" s="46"/>
      <c r="AW126" s="42"/>
      <c r="AX126" s="46"/>
      <c r="AZ126" s="42"/>
      <c r="BA126" s="46"/>
    </row>
    <row r="127" spans="1:53" x14ac:dyDescent="0.35">
      <c r="A127" s="48">
        <v>7011</v>
      </c>
      <c r="B127" s="46">
        <v>886454.56</v>
      </c>
      <c r="D127" s="42"/>
      <c r="E127" s="46"/>
      <c r="G127" s="48">
        <v>6600</v>
      </c>
      <c r="H127" s="46">
        <v>889426.82</v>
      </c>
      <c r="J127" s="48">
        <v>7900</v>
      </c>
      <c r="K127" s="46">
        <v>32496.26</v>
      </c>
      <c r="M127" s="42"/>
      <c r="N127" s="46"/>
      <c r="P127" s="42"/>
      <c r="Q127" s="46"/>
      <c r="S127" s="48">
        <v>6500</v>
      </c>
      <c r="T127" s="46">
        <v>595316.26</v>
      </c>
      <c r="V127" s="42"/>
      <c r="W127" s="46"/>
      <c r="Y127" s="48">
        <v>7012</v>
      </c>
      <c r="Z127" s="46">
        <v>32780.129999999997</v>
      </c>
      <c r="AB127" s="42"/>
      <c r="AC127" s="46"/>
      <c r="AE127" s="46"/>
      <c r="AF127" s="46"/>
      <c r="AH127" s="46"/>
      <c r="AI127" s="46"/>
      <c r="AK127" s="46"/>
      <c r="AL127" s="46"/>
      <c r="AN127" s="46"/>
      <c r="AO127" s="46"/>
      <c r="AQ127" s="42"/>
      <c r="AR127" s="46"/>
      <c r="AT127" s="42"/>
      <c r="AU127" s="46"/>
      <c r="AW127" s="42"/>
      <c r="AX127" s="46"/>
      <c r="AZ127" s="42"/>
      <c r="BA127" s="46"/>
    </row>
    <row r="128" spans="1:53" x14ac:dyDescent="0.35">
      <c r="A128" s="48">
        <v>7012</v>
      </c>
      <c r="B128" s="46">
        <v>2712951.42</v>
      </c>
      <c r="D128" s="42"/>
      <c r="E128" s="46"/>
      <c r="G128" s="48">
        <v>6711</v>
      </c>
      <c r="H128" s="46">
        <v>2429478.63</v>
      </c>
      <c r="J128" s="48">
        <v>8020</v>
      </c>
      <c r="K128" s="46">
        <v>88973.93</v>
      </c>
      <c r="M128" s="42"/>
      <c r="N128" s="46"/>
      <c r="P128" s="42"/>
      <c r="Q128" s="46"/>
      <c r="S128" s="48">
        <v>6600</v>
      </c>
      <c r="T128" s="46">
        <v>616370.05000000005</v>
      </c>
      <c r="V128" s="42"/>
      <c r="W128" s="46"/>
      <c r="Y128" s="48">
        <v>7100</v>
      </c>
      <c r="Z128" s="46">
        <v>39864.300000000003</v>
      </c>
      <c r="AB128" s="42"/>
      <c r="AC128" s="46"/>
      <c r="AE128" s="46"/>
      <c r="AF128" s="46"/>
      <c r="AH128" s="46"/>
      <c r="AI128" s="46"/>
      <c r="AK128" s="46"/>
      <c r="AL128" s="46"/>
      <c r="AN128" s="46"/>
      <c r="AO128" s="46"/>
      <c r="AQ128" s="42"/>
      <c r="AR128" s="46"/>
      <c r="AT128" s="42"/>
      <c r="AU128" s="46"/>
      <c r="AW128" s="42"/>
      <c r="AX128" s="46"/>
      <c r="AZ128" s="42"/>
      <c r="BA128" s="46"/>
    </row>
    <row r="129" spans="1:53" x14ac:dyDescent="0.35">
      <c r="A129" s="48">
        <v>7100</v>
      </c>
      <c r="B129" s="46">
        <v>1963127.08</v>
      </c>
      <c r="D129" s="42"/>
      <c r="E129" s="46"/>
      <c r="G129" s="48">
        <v>6811</v>
      </c>
      <c r="H129" s="46">
        <v>750221.74</v>
      </c>
      <c r="J129" s="48">
        <v>8111</v>
      </c>
      <c r="K129" s="46">
        <v>69712.009999999995</v>
      </c>
      <c r="M129" s="42"/>
      <c r="N129" s="46"/>
      <c r="P129" s="42"/>
      <c r="Q129" s="46"/>
      <c r="S129" s="48">
        <v>6711</v>
      </c>
      <c r="T129" s="46">
        <v>1039865.67</v>
      </c>
      <c r="V129" s="42"/>
      <c r="W129" s="46"/>
      <c r="Y129" s="48">
        <v>7200</v>
      </c>
      <c r="Z129" s="46">
        <v>13430.66</v>
      </c>
      <c r="AB129" s="42"/>
      <c r="AC129" s="46"/>
      <c r="AE129" s="46"/>
      <c r="AF129" s="46"/>
      <c r="AH129" s="46"/>
      <c r="AI129" s="46"/>
      <c r="AK129" s="46"/>
      <c r="AL129" s="46"/>
      <c r="AN129" s="46"/>
      <c r="AO129" s="46"/>
      <c r="AQ129" s="42"/>
      <c r="AR129" s="46"/>
      <c r="AT129" s="42"/>
      <c r="AU129" s="46"/>
      <c r="AW129" s="42"/>
      <c r="AX129" s="46"/>
      <c r="AZ129" s="42"/>
      <c r="BA129" s="46"/>
    </row>
    <row r="130" spans="1:53" x14ac:dyDescent="0.35">
      <c r="A130" s="48">
        <v>7200</v>
      </c>
      <c r="B130" s="46">
        <v>1830927.52</v>
      </c>
      <c r="D130" s="42"/>
      <c r="E130" s="46"/>
      <c r="G130" s="48">
        <v>6812</v>
      </c>
      <c r="H130" s="46">
        <v>466654.39</v>
      </c>
      <c r="J130" s="48">
        <v>8113</v>
      </c>
      <c r="K130" s="46">
        <v>50347.26</v>
      </c>
      <c r="M130" s="42"/>
      <c r="N130" s="46"/>
      <c r="P130" s="42"/>
      <c r="Q130" s="46"/>
      <c r="S130" s="48">
        <v>6811</v>
      </c>
      <c r="T130" s="46">
        <v>302208.34000000003</v>
      </c>
      <c r="V130" s="42"/>
      <c r="W130" s="46"/>
      <c r="Y130" s="48">
        <v>7300</v>
      </c>
      <c r="Z130" s="46">
        <v>19693.64</v>
      </c>
      <c r="AB130" s="42"/>
      <c r="AC130" s="46"/>
      <c r="AE130" s="46"/>
      <c r="AF130" s="46"/>
      <c r="AH130" s="46"/>
      <c r="AI130" s="46"/>
      <c r="AK130" s="46"/>
      <c r="AL130" s="46"/>
      <c r="AN130" s="46"/>
      <c r="AO130" s="46"/>
      <c r="AQ130" s="42"/>
      <c r="AR130" s="46"/>
      <c r="AT130" s="42"/>
      <c r="AU130" s="46"/>
      <c r="AW130" s="42"/>
      <c r="AX130" s="46"/>
      <c r="AZ130" s="42"/>
      <c r="BA130" s="46"/>
    </row>
    <row r="131" spans="1:53" x14ac:dyDescent="0.35">
      <c r="A131" s="48">
        <v>7300</v>
      </c>
      <c r="B131" s="46">
        <v>1782849.29</v>
      </c>
      <c r="D131" s="42"/>
      <c r="E131" s="46"/>
      <c r="G131" s="48">
        <v>6900</v>
      </c>
      <c r="H131" s="46">
        <v>662431.94999999995</v>
      </c>
      <c r="J131" s="48">
        <v>8200</v>
      </c>
      <c r="K131" s="46">
        <v>49816.36</v>
      </c>
      <c r="M131" s="42"/>
      <c r="N131" s="46"/>
      <c r="P131" s="42"/>
      <c r="Q131" s="46"/>
      <c r="S131" s="48">
        <v>6812</v>
      </c>
      <c r="T131" s="46">
        <v>211336.48</v>
      </c>
      <c r="V131" s="42"/>
      <c r="W131" s="46"/>
      <c r="Y131" s="48">
        <v>7320</v>
      </c>
      <c r="Z131" s="46">
        <v>20443.57</v>
      </c>
      <c r="AB131" s="42"/>
      <c r="AC131" s="46"/>
      <c r="AE131" s="46"/>
      <c r="AF131" s="46"/>
      <c r="AH131" s="46"/>
      <c r="AI131" s="46"/>
      <c r="AK131" s="46"/>
      <c r="AL131" s="46"/>
      <c r="AN131" s="46"/>
      <c r="AO131" s="46"/>
      <c r="AQ131" s="42"/>
      <c r="AR131" s="46"/>
      <c r="AT131" s="42"/>
      <c r="AU131" s="46"/>
      <c r="AW131" s="42"/>
      <c r="AX131" s="46"/>
      <c r="AZ131" s="42"/>
      <c r="BA131" s="46"/>
    </row>
    <row r="132" spans="1:53" x14ac:dyDescent="0.35">
      <c r="A132" s="48">
        <v>7320</v>
      </c>
      <c r="B132" s="46">
        <v>1865052.09</v>
      </c>
      <c r="D132" s="42"/>
      <c r="E132" s="46"/>
      <c r="G132" s="48">
        <v>6920</v>
      </c>
      <c r="H132" s="46">
        <v>365414.28</v>
      </c>
      <c r="J132" s="48">
        <v>8220</v>
      </c>
      <c r="K132" s="46">
        <v>103759.11</v>
      </c>
      <c r="M132" s="42"/>
      <c r="N132" s="46"/>
      <c r="P132" s="42"/>
      <c r="Q132" s="46"/>
      <c r="S132" s="48">
        <v>6900</v>
      </c>
      <c r="T132" s="46">
        <v>468823</v>
      </c>
      <c r="V132" s="42"/>
      <c r="W132" s="46"/>
      <c r="Y132" s="48">
        <v>7400</v>
      </c>
      <c r="Z132" s="46">
        <v>40411.269999999997</v>
      </c>
      <c r="AB132" s="42"/>
      <c r="AC132" s="46"/>
      <c r="AE132" s="46"/>
      <c r="AF132" s="46"/>
      <c r="AH132" s="46"/>
      <c r="AI132" s="46"/>
      <c r="AK132" s="46"/>
      <c r="AL132" s="46"/>
      <c r="AN132" s="46"/>
      <c r="AO132" s="46"/>
      <c r="AQ132" s="42"/>
      <c r="AR132" s="46"/>
      <c r="AT132" s="42"/>
      <c r="AU132" s="46"/>
      <c r="AW132" s="42"/>
      <c r="AX132" s="46"/>
      <c r="AZ132" s="42"/>
      <c r="BA132" s="46"/>
    </row>
    <row r="133" spans="1:53" x14ac:dyDescent="0.35">
      <c r="A133" s="48">
        <v>7400</v>
      </c>
      <c r="B133" s="46">
        <v>1228452.8500000001</v>
      </c>
      <c r="D133" s="42"/>
      <c r="E133" s="46"/>
      <c r="G133" s="48">
        <v>7011</v>
      </c>
      <c r="H133" s="46">
        <v>468874.32</v>
      </c>
      <c r="M133" s="42"/>
      <c r="N133" s="46"/>
      <c r="P133" s="42"/>
      <c r="Q133" s="46"/>
      <c r="S133" s="48">
        <v>6920</v>
      </c>
      <c r="T133" s="46">
        <v>491007.82</v>
      </c>
      <c r="V133" s="42"/>
      <c r="W133" s="46"/>
      <c r="Y133" s="48">
        <v>7500</v>
      </c>
      <c r="Z133" s="46">
        <v>40547.25</v>
      </c>
      <c r="AB133" s="42"/>
      <c r="AC133" s="46"/>
      <c r="AE133" s="46"/>
      <c r="AF133" s="46"/>
      <c r="AH133" s="46"/>
      <c r="AI133" s="46"/>
      <c r="AK133" s="46"/>
      <c r="AL133" s="46"/>
      <c r="AN133" s="46"/>
      <c r="AO133" s="46"/>
      <c r="AQ133" s="42"/>
      <c r="AR133" s="46"/>
      <c r="AT133" s="42"/>
      <c r="AU133" s="46"/>
      <c r="AW133" s="42"/>
      <c r="AX133" s="46"/>
      <c r="AZ133" s="42"/>
      <c r="BA133" s="46"/>
    </row>
    <row r="134" spans="1:53" x14ac:dyDescent="0.35">
      <c r="A134" s="48">
        <v>7500</v>
      </c>
      <c r="B134" s="46">
        <v>5355164.29</v>
      </c>
      <c r="D134" s="42"/>
      <c r="E134" s="46"/>
      <c r="G134" s="48">
        <v>7012</v>
      </c>
      <c r="H134" s="46">
        <v>962455.15</v>
      </c>
      <c r="J134" s="47" t="s">
        <v>230</v>
      </c>
      <c r="M134" s="42"/>
      <c r="N134" s="46"/>
      <c r="P134" s="42"/>
      <c r="Q134" s="46"/>
      <c r="S134" s="48">
        <v>7011</v>
      </c>
      <c r="T134" s="46">
        <v>490320.82</v>
      </c>
      <c r="V134" s="42"/>
      <c r="W134" s="46"/>
      <c r="Y134" s="48">
        <v>7611</v>
      </c>
      <c r="Z134" s="46">
        <v>42073.56</v>
      </c>
      <c r="AB134" s="42"/>
      <c r="AC134" s="46"/>
      <c r="AE134" s="46"/>
      <c r="AF134" s="46"/>
      <c r="AH134" s="46"/>
      <c r="AI134" s="46"/>
      <c r="AK134" s="46"/>
      <c r="AL134" s="46"/>
      <c r="AN134" s="46"/>
      <c r="AO134" s="46"/>
      <c r="AQ134" s="42"/>
      <c r="AR134" s="46"/>
      <c r="AT134" s="42"/>
      <c r="AU134" s="46"/>
      <c r="AW134" s="42"/>
      <c r="AX134" s="46"/>
      <c r="AZ134" s="42"/>
      <c r="BA134" s="46"/>
    </row>
    <row r="135" spans="1:53" x14ac:dyDescent="0.35">
      <c r="A135" s="48">
        <v>7611</v>
      </c>
      <c r="B135" s="46">
        <v>504002.95</v>
      </c>
      <c r="D135" s="42"/>
      <c r="E135" s="46"/>
      <c r="G135" s="48">
        <v>7100</v>
      </c>
      <c r="H135" s="46">
        <v>859571.59</v>
      </c>
      <c r="J135" s="42" t="s">
        <v>2</v>
      </c>
      <c r="K135" s="46"/>
      <c r="M135" s="42"/>
      <c r="N135" s="46"/>
      <c r="P135" s="42"/>
      <c r="Q135" s="46"/>
      <c r="S135" s="48">
        <v>7012</v>
      </c>
      <c r="T135" s="46">
        <v>543071.57999999996</v>
      </c>
      <c r="V135" s="42"/>
      <c r="W135" s="46"/>
      <c r="Y135" s="48">
        <v>7612</v>
      </c>
      <c r="Z135" s="46">
        <v>1077.19</v>
      </c>
      <c r="AB135" s="42"/>
      <c r="AC135" s="46"/>
      <c r="AE135" s="46"/>
      <c r="AF135" s="46"/>
      <c r="AH135" s="46"/>
      <c r="AI135" s="46"/>
      <c r="AK135" s="46"/>
      <c r="AL135" s="46"/>
      <c r="AN135" s="46"/>
      <c r="AO135" s="46"/>
      <c r="AQ135" s="42"/>
      <c r="AR135" s="46"/>
      <c r="AT135" s="42"/>
      <c r="AU135" s="46"/>
      <c r="AW135" s="42"/>
      <c r="AX135" s="46"/>
      <c r="AZ135" s="42"/>
      <c r="BA135" s="46"/>
    </row>
    <row r="136" spans="1:53" x14ac:dyDescent="0.35">
      <c r="A136" s="48">
        <v>7612</v>
      </c>
      <c r="B136" s="46">
        <v>545468.71</v>
      </c>
      <c r="D136" s="42"/>
      <c r="E136" s="46"/>
      <c r="G136" s="48">
        <v>7200</v>
      </c>
      <c r="H136" s="46">
        <v>1528193.41</v>
      </c>
      <c r="J136" s="42"/>
      <c r="K136" s="46"/>
      <c r="M136" s="42"/>
      <c r="N136" s="46"/>
      <c r="P136" s="42"/>
      <c r="Q136" s="46"/>
      <c r="S136" s="48">
        <v>7100</v>
      </c>
      <c r="T136" s="46">
        <v>710509.62</v>
      </c>
      <c r="V136" s="42"/>
      <c r="W136" s="46"/>
      <c r="Y136" s="48">
        <v>7613</v>
      </c>
      <c r="Z136" s="46">
        <v>10170.81</v>
      </c>
      <c r="AB136" s="42"/>
      <c r="AC136" s="46"/>
      <c r="AE136" s="46"/>
      <c r="AF136" s="46"/>
      <c r="AH136" s="46"/>
      <c r="AI136" s="46"/>
      <c r="AK136" s="46"/>
      <c r="AL136" s="46"/>
      <c r="AN136" s="46"/>
      <c r="AO136" s="46"/>
      <c r="AQ136" s="42"/>
      <c r="AR136" s="46"/>
      <c r="AT136" s="42"/>
      <c r="AU136" s="46"/>
      <c r="AW136" s="42"/>
      <c r="AX136" s="46"/>
      <c r="AZ136" s="42"/>
      <c r="BA136" s="46"/>
    </row>
    <row r="137" spans="1:53" x14ac:dyDescent="0.35">
      <c r="A137" s="48">
        <v>7613</v>
      </c>
      <c r="B137" s="46">
        <v>1436484.59</v>
      </c>
      <c r="D137" s="42"/>
      <c r="E137" s="46"/>
      <c r="G137" s="48">
        <v>7300</v>
      </c>
      <c r="H137" s="46">
        <v>797139.44</v>
      </c>
      <c r="J137" s="42"/>
      <c r="K137" s="46"/>
      <c r="M137" s="42"/>
      <c r="N137" s="46"/>
      <c r="P137" s="42"/>
      <c r="Q137" s="46"/>
      <c r="S137" s="48">
        <v>7200</v>
      </c>
      <c r="T137" s="46">
        <v>533225.23</v>
      </c>
      <c r="V137" s="42"/>
      <c r="W137" s="46"/>
      <c r="Y137" s="48">
        <v>7620</v>
      </c>
      <c r="Z137" s="46">
        <v>49923.67</v>
      </c>
      <c r="AB137" s="42"/>
      <c r="AC137" s="46"/>
      <c r="AE137" s="46"/>
      <c r="AF137" s="46"/>
      <c r="AH137" s="46"/>
      <c r="AI137" s="46"/>
      <c r="AK137" s="46"/>
      <c r="AL137" s="46"/>
      <c r="AN137" s="46"/>
      <c r="AO137" s="46"/>
      <c r="AQ137" s="42"/>
      <c r="AR137" s="46"/>
      <c r="AT137" s="42"/>
      <c r="AU137" s="46"/>
      <c r="AW137" s="42"/>
      <c r="AX137" s="46"/>
      <c r="AZ137" s="42"/>
      <c r="BA137" s="46"/>
    </row>
    <row r="138" spans="1:53" x14ac:dyDescent="0.35">
      <c r="A138" s="48">
        <v>7620</v>
      </c>
      <c r="B138" s="46">
        <v>2773853.79</v>
      </c>
      <c r="D138" s="42"/>
      <c r="E138" s="46"/>
      <c r="G138" s="48">
        <v>7320</v>
      </c>
      <c r="H138" s="46">
        <v>598176.81999999995</v>
      </c>
      <c r="J138" s="42"/>
      <c r="K138" s="46"/>
      <c r="M138" s="42"/>
      <c r="N138" s="46"/>
      <c r="P138" s="42"/>
      <c r="Q138" s="46"/>
      <c r="S138" s="48">
        <v>7300</v>
      </c>
      <c r="T138" s="46">
        <v>631351.65</v>
      </c>
      <c r="V138" s="42"/>
      <c r="W138" s="46"/>
      <c r="Y138" s="48">
        <v>7700</v>
      </c>
      <c r="Z138" s="46">
        <v>41070.97</v>
      </c>
      <c r="AB138" s="42"/>
      <c r="AC138" s="46"/>
      <c r="AE138" s="46"/>
      <c r="AF138" s="46"/>
      <c r="AH138" s="46"/>
      <c r="AI138" s="46"/>
      <c r="AK138" s="46"/>
      <c r="AL138" s="46"/>
      <c r="AN138" s="46"/>
      <c r="AO138" s="46"/>
      <c r="AQ138" s="42"/>
      <c r="AR138" s="46"/>
      <c r="AT138" s="42"/>
      <c r="AU138" s="46"/>
      <c r="AW138" s="42"/>
      <c r="AX138" s="46"/>
      <c r="AZ138" s="42"/>
      <c r="BA138" s="46"/>
    </row>
    <row r="139" spans="1:53" x14ac:dyDescent="0.35">
      <c r="A139" s="48">
        <v>7700</v>
      </c>
      <c r="B139" s="46">
        <v>3450116.98</v>
      </c>
      <c r="D139" s="42"/>
      <c r="E139" s="46"/>
      <c r="G139" s="48">
        <v>7400</v>
      </c>
      <c r="H139" s="46">
        <v>1175665.5900000001</v>
      </c>
      <c r="J139" s="42"/>
      <c r="K139" s="46"/>
      <c r="M139" s="42"/>
      <c r="N139" s="46"/>
      <c r="P139" s="42"/>
      <c r="Q139" s="46"/>
      <c r="S139" s="48">
        <v>7320</v>
      </c>
      <c r="T139" s="46">
        <v>538760.68999999994</v>
      </c>
      <c r="V139" s="42"/>
      <c r="W139" s="46"/>
      <c r="Y139" s="48">
        <v>7800</v>
      </c>
      <c r="Z139" s="46">
        <v>17355.419999999998</v>
      </c>
      <c r="AB139" s="42"/>
      <c r="AC139" s="46"/>
      <c r="AE139" s="46"/>
      <c r="AF139" s="46"/>
      <c r="AH139" s="46"/>
      <c r="AI139" s="46"/>
      <c r="AK139" s="46"/>
      <c r="AL139" s="46"/>
      <c r="AN139" s="46"/>
      <c r="AO139" s="46"/>
      <c r="AQ139" s="42"/>
      <c r="AR139" s="46"/>
      <c r="AT139" s="42"/>
      <c r="AU139" s="46"/>
      <c r="AW139" s="42"/>
      <c r="AX139" s="46"/>
      <c r="AZ139" s="42"/>
      <c r="BA139" s="46"/>
    </row>
    <row r="140" spans="1:53" x14ac:dyDescent="0.35">
      <c r="A140" s="48">
        <v>7800</v>
      </c>
      <c r="B140" s="46">
        <v>1312895.07</v>
      </c>
      <c r="D140" s="42"/>
      <c r="E140" s="46"/>
      <c r="G140" s="48">
        <v>7500</v>
      </c>
      <c r="H140" s="46">
        <v>2948551.55</v>
      </c>
      <c r="J140" s="42"/>
      <c r="K140" s="46"/>
      <c r="M140" s="42"/>
      <c r="N140" s="46"/>
      <c r="P140" s="42"/>
      <c r="Q140" s="46"/>
      <c r="S140" s="48">
        <v>7400</v>
      </c>
      <c r="T140" s="46">
        <v>521876.49</v>
      </c>
      <c r="V140" s="42"/>
      <c r="W140" s="46"/>
      <c r="Y140" s="48">
        <v>7900</v>
      </c>
      <c r="Z140" s="46">
        <v>8856.6</v>
      </c>
      <c r="AB140" s="42"/>
      <c r="AC140" s="46"/>
      <c r="AE140" s="46"/>
      <c r="AF140" s="46"/>
      <c r="AH140" s="46"/>
      <c r="AI140" s="46"/>
      <c r="AK140" s="46"/>
      <c r="AL140" s="46"/>
      <c r="AN140" s="46"/>
      <c r="AO140" s="46"/>
      <c r="AQ140" s="42"/>
      <c r="AR140" s="46"/>
      <c r="AT140" s="42"/>
      <c r="AU140" s="46"/>
      <c r="AW140" s="42"/>
      <c r="AX140" s="46"/>
      <c r="AZ140" s="42"/>
      <c r="BA140" s="46"/>
    </row>
    <row r="141" spans="1:53" x14ac:dyDescent="0.35">
      <c r="A141" s="48">
        <v>7900</v>
      </c>
      <c r="B141" s="46">
        <v>977883.13</v>
      </c>
      <c r="D141" s="42"/>
      <c r="E141" s="46"/>
      <c r="G141" s="48">
        <v>7611</v>
      </c>
      <c r="H141" s="46">
        <v>503376.38</v>
      </c>
      <c r="J141" s="42"/>
      <c r="K141" s="46"/>
      <c r="M141" s="42"/>
      <c r="N141" s="46"/>
      <c r="P141" s="42"/>
      <c r="Q141" s="46"/>
      <c r="S141" s="48">
        <v>7500</v>
      </c>
      <c r="T141" s="46">
        <v>1662443.96</v>
      </c>
      <c r="V141" s="42"/>
      <c r="W141" s="46"/>
      <c r="Y141" s="48">
        <v>8020</v>
      </c>
      <c r="Z141" s="46">
        <v>31465.9</v>
      </c>
      <c r="AB141" s="42"/>
      <c r="AC141" s="46"/>
      <c r="AE141" s="46"/>
      <c r="AF141" s="46"/>
      <c r="AH141" s="46"/>
      <c r="AI141" s="46"/>
      <c r="AK141" s="46"/>
      <c r="AL141" s="46"/>
      <c r="AN141" s="46"/>
      <c r="AO141" s="46"/>
      <c r="AQ141" s="42"/>
      <c r="AR141" s="46"/>
      <c r="AT141" s="42"/>
      <c r="AU141" s="46"/>
      <c r="AW141" s="42"/>
      <c r="AX141" s="46"/>
      <c r="AZ141" s="42"/>
      <c r="BA141" s="46"/>
    </row>
    <row r="142" spans="1:53" x14ac:dyDescent="0.35">
      <c r="A142" s="48">
        <v>8020</v>
      </c>
      <c r="B142" s="46">
        <v>1770871.34</v>
      </c>
      <c r="D142" s="42"/>
      <c r="E142" s="46"/>
      <c r="G142" s="48">
        <v>7612</v>
      </c>
      <c r="H142" s="46">
        <v>439080.52</v>
      </c>
      <c r="J142" s="42"/>
      <c r="K142" s="46"/>
      <c r="M142" s="42"/>
      <c r="N142" s="46"/>
      <c r="P142" s="42"/>
      <c r="Q142" s="46"/>
      <c r="S142" s="48">
        <v>7611</v>
      </c>
      <c r="T142" s="46">
        <v>246050.15</v>
      </c>
      <c r="V142" s="42"/>
      <c r="W142" s="46"/>
      <c r="Y142" s="48">
        <v>8111</v>
      </c>
      <c r="Z142" s="46">
        <v>1437.2</v>
      </c>
      <c r="AB142" s="42"/>
      <c r="AC142" s="46"/>
      <c r="AE142" s="46"/>
      <c r="AF142" s="46"/>
      <c r="AH142" s="46"/>
      <c r="AI142" s="46"/>
      <c r="AK142" s="46"/>
      <c r="AL142" s="46"/>
      <c r="AN142" s="46"/>
      <c r="AO142" s="46"/>
      <c r="AQ142" s="42"/>
      <c r="AR142" s="46"/>
      <c r="AT142" s="42"/>
      <c r="AU142" s="46"/>
      <c r="AW142" s="42"/>
      <c r="AX142" s="46"/>
      <c r="AZ142" s="42"/>
      <c r="BA142" s="46"/>
    </row>
    <row r="143" spans="1:53" x14ac:dyDescent="0.35">
      <c r="A143" s="48">
        <v>8111</v>
      </c>
      <c r="B143" s="46">
        <v>333945.59000000003</v>
      </c>
      <c r="D143" s="42"/>
      <c r="E143" s="46"/>
      <c r="G143" s="48">
        <v>7613</v>
      </c>
      <c r="H143" s="46">
        <v>918682.19</v>
      </c>
      <c r="J143" s="42"/>
      <c r="K143" s="46"/>
      <c r="M143" s="42"/>
      <c r="N143" s="46"/>
      <c r="P143" s="42"/>
      <c r="Q143" s="46"/>
      <c r="S143" s="48">
        <v>7612</v>
      </c>
      <c r="T143" s="46">
        <v>313771.38</v>
      </c>
      <c r="V143" s="42"/>
      <c r="W143" s="46"/>
      <c r="Y143" s="48">
        <v>8113</v>
      </c>
      <c r="Z143" s="46">
        <v>8842.66</v>
      </c>
      <c r="AB143" s="42"/>
      <c r="AC143" s="46"/>
      <c r="AE143" s="46"/>
      <c r="AF143" s="46"/>
      <c r="AH143" s="46"/>
      <c r="AI143" s="46"/>
      <c r="AK143" s="46"/>
      <c r="AL143" s="46"/>
      <c r="AN143" s="46"/>
      <c r="AO143" s="46"/>
      <c r="AQ143" s="42"/>
      <c r="AR143" s="46"/>
      <c r="AT143" s="42"/>
      <c r="AU143" s="46"/>
      <c r="AW143" s="42"/>
      <c r="AX143" s="46"/>
      <c r="AZ143" s="42"/>
      <c r="BA143" s="46"/>
    </row>
    <row r="144" spans="1:53" x14ac:dyDescent="0.35">
      <c r="A144" s="48">
        <v>8113</v>
      </c>
      <c r="B144" s="46">
        <v>545478.73</v>
      </c>
      <c r="D144" s="42"/>
      <c r="E144" s="46"/>
      <c r="G144" s="48">
        <v>7620</v>
      </c>
      <c r="H144" s="46">
        <v>3998547.43</v>
      </c>
      <c r="J144" s="42"/>
      <c r="K144" s="46"/>
      <c r="M144" s="42"/>
      <c r="N144" s="46"/>
      <c r="P144" s="42"/>
      <c r="Q144" s="46"/>
      <c r="S144" s="48">
        <v>7613</v>
      </c>
      <c r="T144" s="46">
        <v>466435.08</v>
      </c>
      <c r="V144" s="42"/>
      <c r="W144" s="46"/>
      <c r="Y144" s="48">
        <v>8200</v>
      </c>
      <c r="Z144" s="46">
        <v>6738.32</v>
      </c>
      <c r="AB144" s="42"/>
      <c r="AC144" s="46"/>
      <c r="AE144" s="46"/>
      <c r="AF144" s="46"/>
      <c r="AH144" s="46"/>
      <c r="AI144" s="46"/>
      <c r="AK144" s="46"/>
      <c r="AL144" s="46"/>
      <c r="AN144" s="46"/>
      <c r="AO144" s="46"/>
      <c r="AQ144" s="42"/>
      <c r="AR144" s="46"/>
      <c r="AT144" s="42"/>
      <c r="AU144" s="46"/>
      <c r="AW144" s="42"/>
      <c r="AX144" s="46"/>
      <c r="AZ144" s="42"/>
      <c r="BA144" s="46"/>
    </row>
    <row r="145" spans="1:53" x14ac:dyDescent="0.35">
      <c r="A145" s="48">
        <v>8200</v>
      </c>
      <c r="B145" s="46">
        <v>965367.92</v>
      </c>
      <c r="D145" s="42"/>
      <c r="E145" s="46"/>
      <c r="G145" s="48">
        <v>7700</v>
      </c>
      <c r="H145" s="46">
        <v>1131760.22</v>
      </c>
      <c r="J145" s="42"/>
      <c r="K145" s="46"/>
      <c r="M145" s="42"/>
      <c r="N145" s="46"/>
      <c r="P145" s="42"/>
      <c r="Q145" s="46"/>
      <c r="S145" s="48">
        <v>7620</v>
      </c>
      <c r="T145" s="46">
        <v>1593841.77</v>
      </c>
      <c r="V145" s="42"/>
      <c r="W145" s="46"/>
      <c r="Y145" s="48">
        <v>8220</v>
      </c>
      <c r="Z145" s="46">
        <v>8568.1</v>
      </c>
      <c r="AB145" s="42"/>
      <c r="AC145" s="46"/>
      <c r="AE145" s="46"/>
      <c r="AF145" s="46"/>
      <c r="AH145" s="46"/>
      <c r="AI145" s="46"/>
      <c r="AK145" s="46"/>
      <c r="AL145" s="46"/>
      <c r="AN145" s="46"/>
      <c r="AO145" s="46"/>
      <c r="AQ145" s="42"/>
      <c r="AR145" s="46"/>
      <c r="AT145" s="42"/>
      <c r="AU145" s="46"/>
      <c r="AW145" s="42"/>
      <c r="AX145" s="46"/>
      <c r="AZ145" s="42"/>
      <c r="BA145" s="46"/>
    </row>
    <row r="146" spans="1:53" x14ac:dyDescent="0.35">
      <c r="A146" s="48">
        <v>8220</v>
      </c>
      <c r="B146" s="46">
        <v>1388201.86</v>
      </c>
      <c r="D146" s="42"/>
      <c r="E146" s="46"/>
      <c r="G146" s="48">
        <v>7800</v>
      </c>
      <c r="H146" s="46">
        <v>682236.42</v>
      </c>
      <c r="J146" s="42"/>
      <c r="K146" s="46"/>
      <c r="M146" s="42"/>
      <c r="N146" s="46"/>
      <c r="P146" s="42"/>
      <c r="Q146" s="46"/>
      <c r="S146" s="48">
        <v>7700</v>
      </c>
      <c r="T146" s="46">
        <v>1115680.73</v>
      </c>
      <c r="V146" s="42"/>
      <c r="W146" s="46"/>
      <c r="AB146" s="42"/>
      <c r="AC146" s="46"/>
      <c r="AQ146" s="42"/>
      <c r="AR146" s="46"/>
      <c r="AT146" s="42"/>
      <c r="AU146" s="46"/>
      <c r="AW146" s="42"/>
      <c r="AX146" s="46"/>
      <c r="AZ146" s="42"/>
      <c r="BA146" s="46"/>
    </row>
    <row r="147" spans="1:53" x14ac:dyDescent="0.35">
      <c r="D147" s="42"/>
      <c r="E147" s="46"/>
      <c r="G147" s="48">
        <v>7900</v>
      </c>
      <c r="H147" s="46">
        <v>554208.61</v>
      </c>
      <c r="J147" s="42"/>
      <c r="K147" s="46"/>
      <c r="M147" s="42"/>
      <c r="N147" s="46"/>
      <c r="P147" s="42"/>
      <c r="Q147" s="46"/>
      <c r="S147" s="48">
        <v>7800</v>
      </c>
      <c r="T147" s="46">
        <v>468914.47</v>
      </c>
      <c r="V147" s="42"/>
      <c r="W147" s="46"/>
      <c r="Y147" s="47" t="s">
        <v>231</v>
      </c>
      <c r="AB147" s="42"/>
      <c r="AC147" s="46"/>
      <c r="AQ147" s="42"/>
      <c r="AR147" s="46"/>
      <c r="AT147" s="42"/>
      <c r="AU147" s="46"/>
      <c r="AW147" s="42"/>
      <c r="AX147" s="46"/>
      <c r="AZ147" s="42"/>
      <c r="BA147" s="46"/>
    </row>
    <row r="148" spans="1:53" x14ac:dyDescent="0.35">
      <c r="A148" s="47" t="s">
        <v>232</v>
      </c>
      <c r="D148" s="42"/>
      <c r="E148" s="46"/>
      <c r="G148" s="48">
        <v>8020</v>
      </c>
      <c r="H148" s="46">
        <v>1338416.3799999999</v>
      </c>
      <c r="M148" s="42"/>
      <c r="N148" s="46"/>
      <c r="P148" s="42"/>
      <c r="Q148" s="46"/>
      <c r="S148" s="48">
        <v>7900</v>
      </c>
      <c r="T148" s="46">
        <v>336530.27</v>
      </c>
      <c r="V148" s="42"/>
      <c r="W148" s="46"/>
      <c r="Y148" s="42" t="s">
        <v>2</v>
      </c>
      <c r="Z148" s="46"/>
      <c r="AB148" s="42"/>
      <c r="AC148" s="46"/>
      <c r="AE148" s="46"/>
      <c r="AF148" s="46"/>
      <c r="AH148" s="46"/>
      <c r="AI148" s="46"/>
      <c r="AK148" s="46"/>
      <c r="AL148" s="46"/>
      <c r="AN148" s="46"/>
      <c r="AO148" s="46"/>
      <c r="AQ148" s="42"/>
      <c r="AR148" s="46"/>
      <c r="AT148" s="42"/>
      <c r="AU148" s="46"/>
      <c r="AW148" s="42"/>
      <c r="AX148" s="46"/>
      <c r="AZ148" s="42"/>
      <c r="BA148" s="46"/>
    </row>
    <row r="149" spans="1:53" x14ac:dyDescent="0.35">
      <c r="A149" s="42" t="s">
        <v>2</v>
      </c>
      <c r="D149" s="42"/>
      <c r="E149" s="46"/>
      <c r="G149" s="48">
        <v>8111</v>
      </c>
      <c r="H149" s="46">
        <v>247362.48</v>
      </c>
      <c r="J149" s="47"/>
      <c r="M149" s="42"/>
      <c r="N149" s="46"/>
      <c r="P149" s="42"/>
      <c r="Q149" s="46"/>
      <c r="S149" s="48">
        <v>8020</v>
      </c>
      <c r="T149" s="46">
        <v>826222.96</v>
      </c>
      <c r="V149" s="42"/>
      <c r="W149" s="46"/>
      <c r="Y149" s="42"/>
      <c r="Z149" s="46"/>
      <c r="AB149" s="42"/>
      <c r="AC149" s="46"/>
      <c r="AE149" s="46"/>
      <c r="AF149" s="46"/>
      <c r="AH149" s="46"/>
      <c r="AI149" s="46"/>
      <c r="AK149" s="46"/>
      <c r="AL149" s="46"/>
      <c r="AN149" s="46"/>
      <c r="AO149" s="46"/>
      <c r="AQ149" s="42"/>
      <c r="AR149" s="46"/>
      <c r="AT149" s="42"/>
      <c r="AU149" s="46"/>
      <c r="AW149" s="42"/>
      <c r="AX149" s="46"/>
      <c r="AZ149" s="42"/>
      <c r="BA149" s="46"/>
    </row>
    <row r="150" spans="1:53" x14ac:dyDescent="0.35">
      <c r="A150" s="43"/>
      <c r="D150" s="42"/>
      <c r="E150" s="46"/>
      <c r="G150" s="48">
        <v>8113</v>
      </c>
      <c r="H150" s="46">
        <v>505251.35</v>
      </c>
      <c r="J150" s="42"/>
      <c r="M150" s="42"/>
      <c r="N150" s="46"/>
      <c r="P150" s="42"/>
      <c r="Q150" s="46"/>
      <c r="S150" s="48">
        <v>8111</v>
      </c>
      <c r="T150" s="46">
        <v>141318.24</v>
      </c>
      <c r="V150" s="42"/>
      <c r="W150" s="46"/>
      <c r="Y150" s="42"/>
      <c r="Z150" s="46"/>
      <c r="AB150" s="42"/>
      <c r="AC150" s="46"/>
      <c r="AE150" s="46"/>
      <c r="AF150" s="46"/>
      <c r="AH150" s="46"/>
      <c r="AI150" s="46"/>
      <c r="AK150" s="46"/>
      <c r="AL150" s="46"/>
      <c r="AN150" s="46"/>
      <c r="AO150" s="46"/>
      <c r="AQ150" s="42"/>
      <c r="AR150" s="46"/>
      <c r="AT150" s="42"/>
      <c r="AU150" s="46"/>
      <c r="AW150" s="42"/>
      <c r="AX150" s="46"/>
      <c r="AZ150" s="42"/>
      <c r="BA150" s="46"/>
    </row>
    <row r="151" spans="1:53" x14ac:dyDescent="0.35">
      <c r="A151" s="47"/>
      <c r="D151" s="42"/>
      <c r="E151" s="46"/>
      <c r="G151" s="48">
        <v>8200</v>
      </c>
      <c r="H151" s="46">
        <v>738032.97</v>
      </c>
      <c r="J151" s="43"/>
      <c r="M151" s="42"/>
      <c r="N151" s="46"/>
      <c r="P151" s="42"/>
      <c r="Q151" s="46"/>
      <c r="S151" s="48">
        <v>8113</v>
      </c>
      <c r="T151" s="46">
        <v>274979.34999999998</v>
      </c>
      <c r="V151" s="42"/>
      <c r="W151" s="46"/>
      <c r="Y151" s="42"/>
      <c r="Z151" s="46"/>
      <c r="AB151" s="42"/>
      <c r="AC151" s="46"/>
      <c r="AE151" s="46"/>
      <c r="AF151" s="46"/>
      <c r="AH151" s="46"/>
      <c r="AI151" s="46"/>
      <c r="AK151" s="46"/>
      <c r="AL151" s="46"/>
      <c r="AN151" s="46"/>
      <c r="AO151" s="46"/>
      <c r="AQ151" s="42"/>
      <c r="AR151" s="46"/>
      <c r="AT151" s="42"/>
      <c r="AU151" s="46"/>
      <c r="AW151" s="42"/>
      <c r="AX151" s="46"/>
      <c r="AZ151" s="42"/>
      <c r="BA151" s="46"/>
    </row>
    <row r="152" spans="1:53" x14ac:dyDescent="0.35">
      <c r="A152" s="42"/>
      <c r="B152" s="46"/>
      <c r="D152" s="42"/>
      <c r="E152" s="46"/>
      <c r="G152" s="48">
        <v>8220</v>
      </c>
      <c r="H152" s="46">
        <v>1139283.23</v>
      </c>
      <c r="M152" s="42"/>
      <c r="N152" s="46"/>
      <c r="P152" s="42"/>
      <c r="Q152" s="46"/>
      <c r="S152" s="48">
        <v>8200</v>
      </c>
      <c r="T152" s="46">
        <v>305650.8</v>
      </c>
      <c r="V152" s="42"/>
      <c r="W152" s="46"/>
      <c r="Y152" s="42"/>
      <c r="Z152" s="46"/>
      <c r="AB152" s="42"/>
      <c r="AC152" s="46"/>
      <c r="AE152" s="46"/>
      <c r="AF152" s="46"/>
      <c r="AH152" s="46"/>
      <c r="AI152" s="46"/>
      <c r="AK152" s="46"/>
      <c r="AL152" s="46"/>
      <c r="AN152" s="46"/>
      <c r="AO152" s="46"/>
      <c r="AQ152" s="42"/>
      <c r="AR152" s="46"/>
      <c r="AT152" s="42"/>
      <c r="AU152" s="46"/>
      <c r="AW152" s="42"/>
      <c r="AX152" s="46"/>
      <c r="AZ152" s="42"/>
      <c r="BA152" s="46"/>
    </row>
    <row r="153" spans="1:53" x14ac:dyDescent="0.35">
      <c r="A153" s="42"/>
      <c r="B153" s="46"/>
      <c r="D153" s="42"/>
      <c r="E153" s="46"/>
      <c r="M153" s="42"/>
      <c r="N153" s="46"/>
      <c r="S153" s="48">
        <v>8220</v>
      </c>
      <c r="T153" s="46">
        <v>595366.31999999995</v>
      </c>
      <c r="V153" s="42"/>
      <c r="W153" s="46"/>
      <c r="Y153" s="42"/>
      <c r="Z153" s="46"/>
      <c r="AB153" s="42"/>
      <c r="AC153" s="46"/>
      <c r="AE153" s="46"/>
      <c r="AF153" s="46"/>
      <c r="AH153" s="46"/>
      <c r="AI153" s="46"/>
      <c r="AK153" s="46"/>
      <c r="AL153" s="46"/>
      <c r="AN153" s="46"/>
      <c r="AO153" s="46"/>
      <c r="AQ153" s="42"/>
      <c r="AR153" s="46"/>
      <c r="AT153" s="42"/>
      <c r="AU153" s="46"/>
      <c r="AW153" s="42"/>
      <c r="AX153" s="46"/>
      <c r="AZ153" s="42"/>
      <c r="BA153" s="46"/>
    </row>
    <row r="154" spans="1:53" x14ac:dyDescent="0.35">
      <c r="G154" s="47" t="s">
        <v>233</v>
      </c>
      <c r="P154" s="47"/>
    </row>
    <row r="155" spans="1:53" x14ac:dyDescent="0.35">
      <c r="A155" s="47"/>
      <c r="D155" s="47"/>
      <c r="G155" s="47" t="s">
        <v>2</v>
      </c>
      <c r="M155" s="47"/>
      <c r="P155" s="42"/>
      <c r="S155" s="47" t="s">
        <v>234</v>
      </c>
      <c r="V155" s="47"/>
      <c r="Y155" s="47"/>
      <c r="AB155" s="47"/>
      <c r="AQ155" s="47"/>
      <c r="AT155" s="47"/>
      <c r="AW155" s="47"/>
      <c r="AZ155" s="47"/>
    </row>
    <row r="156" spans="1:53" x14ac:dyDescent="0.35">
      <c r="A156" s="42"/>
      <c r="D156" s="42"/>
      <c r="G156" s="42"/>
      <c r="M156" s="42"/>
      <c r="P156" s="43"/>
      <c r="S156" s="42"/>
      <c r="V156" s="42"/>
      <c r="Y156" s="42"/>
      <c r="AB156" s="42"/>
      <c r="AQ156" s="42"/>
      <c r="AT156" s="42"/>
      <c r="AW156" s="42"/>
      <c r="AZ156" s="42"/>
    </row>
    <row r="157" spans="1:53" x14ac:dyDescent="0.35">
      <c r="A157" s="43"/>
      <c r="D157" s="43"/>
      <c r="G157" s="43"/>
      <c r="M157" s="43"/>
      <c r="S157" s="43"/>
      <c r="V157" s="43"/>
      <c r="Y157" s="43"/>
      <c r="AB157" s="43"/>
      <c r="AQ157" s="43"/>
      <c r="AT157" s="43"/>
      <c r="AW157" s="43"/>
      <c r="AZ157" s="43"/>
    </row>
  </sheetData>
  <sheetProtection algorithmName="SHA-512" hashValue="IIzO4O6g0njjM5PRvWaPV2/UtDVF53qBTa5FCSMAQ7PG/H/+0eKMyEC50Zf/IFvVPqOlaCm2P8wHwrBn4/H5Lw==" saltValue="0dt3mGHnydbgNu6m4KWYSQ==" spinCount="100000" sheet="1" objects="1" scenarios="1"/>
  <mergeCells count="18">
    <mergeCell ref="AT4:AU4"/>
    <mergeCell ref="AW4:AX4"/>
    <mergeCell ref="AZ4:BA4"/>
    <mergeCell ref="AE4:AF4"/>
    <mergeCell ref="AH4:AI4"/>
    <mergeCell ref="AK4:AL4"/>
    <mergeCell ref="AN4:AO4"/>
    <mergeCell ref="AQ4:AR4"/>
    <mergeCell ref="P4:Q4"/>
    <mergeCell ref="S4:T4"/>
    <mergeCell ref="V4:W4"/>
    <mergeCell ref="Y4:Z4"/>
    <mergeCell ref="AB4:AC4"/>
    <mergeCell ref="A4:B4"/>
    <mergeCell ref="D4:E4"/>
    <mergeCell ref="G4:H4"/>
    <mergeCell ref="J4:K4"/>
    <mergeCell ref="M4:N4"/>
  </mergeCells>
  <pageMargins left="0" right="0" top="0.75" bottom="0" header="0.3" footer="0.3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E3AA8-AF27-4CA5-9922-88322A74904F}">
  <dimension ref="A1:G158"/>
  <sheetViews>
    <sheetView topLeftCell="A16" workbookViewId="0"/>
  </sheetViews>
  <sheetFormatPr defaultColWidth="14.26953125" defaultRowHeight="14.5" x14ac:dyDescent="0.35"/>
  <cols>
    <col min="1" max="1" width="18.453125" style="36" customWidth="1"/>
    <col min="2" max="2" width="35.54296875" style="36" customWidth="1"/>
    <col min="3" max="16384" width="14.26953125" style="36"/>
  </cols>
  <sheetData>
    <row r="1" spans="1:7" ht="29" x14ac:dyDescent="0.35">
      <c r="A1" s="52" t="s">
        <v>243</v>
      </c>
      <c r="B1" s="52" t="s">
        <v>244</v>
      </c>
      <c r="C1" s="52" t="s">
        <v>387</v>
      </c>
      <c r="D1" s="52" t="s">
        <v>388</v>
      </c>
      <c r="E1" s="52" t="s">
        <v>389</v>
      </c>
      <c r="F1" s="52"/>
      <c r="G1" s="52"/>
    </row>
    <row r="2" spans="1:7" ht="13.5" customHeight="1" x14ac:dyDescent="0.35">
      <c r="A2" s="54">
        <v>130</v>
      </c>
      <c r="B2" s="36" t="s">
        <v>245</v>
      </c>
      <c r="C2" s="116">
        <v>294</v>
      </c>
      <c r="D2" s="118">
        <v>171</v>
      </c>
      <c r="E2" s="68">
        <f>SUM(C2:D2)</f>
        <v>465</v>
      </c>
    </row>
    <row r="3" spans="1:7" ht="13.5" customHeight="1" x14ac:dyDescent="0.35">
      <c r="A3" s="54">
        <v>200</v>
      </c>
      <c r="B3" s="36" t="s">
        <v>246</v>
      </c>
      <c r="C3" s="36">
        <v>332</v>
      </c>
      <c r="D3" s="36">
        <v>184</v>
      </c>
      <c r="E3" s="36">
        <f t="shared" ref="E3:E66" si="0">SUM(C3:D3)</f>
        <v>516</v>
      </c>
    </row>
    <row r="4" spans="1:7" ht="13.5" customHeight="1" x14ac:dyDescent="0.35">
      <c r="A4" s="54">
        <v>220</v>
      </c>
      <c r="B4" s="36" t="s">
        <v>247</v>
      </c>
      <c r="C4" s="36">
        <v>194</v>
      </c>
      <c r="D4" s="36">
        <v>94</v>
      </c>
      <c r="E4" s="36">
        <f t="shared" si="0"/>
        <v>288</v>
      </c>
    </row>
    <row r="5" spans="1:7" ht="13.5" customHeight="1" x14ac:dyDescent="0.35">
      <c r="A5" s="54">
        <v>300</v>
      </c>
      <c r="B5" s="36" t="s">
        <v>248</v>
      </c>
      <c r="C5" s="36">
        <v>110</v>
      </c>
      <c r="D5" s="36">
        <v>64</v>
      </c>
      <c r="E5" s="36">
        <f t="shared" si="0"/>
        <v>174</v>
      </c>
    </row>
    <row r="6" spans="1:7" ht="13.5" customHeight="1" x14ac:dyDescent="0.35">
      <c r="A6" s="54">
        <v>400</v>
      </c>
      <c r="B6" s="36" t="s">
        <v>249</v>
      </c>
      <c r="C6" s="36">
        <v>124</v>
      </c>
      <c r="D6" s="36">
        <v>51</v>
      </c>
      <c r="E6" s="36">
        <f t="shared" si="0"/>
        <v>175</v>
      </c>
    </row>
    <row r="7" spans="1:7" ht="13.5" customHeight="1" x14ac:dyDescent="0.35">
      <c r="A7" s="54">
        <v>420</v>
      </c>
      <c r="B7" s="36" t="s">
        <v>250</v>
      </c>
      <c r="C7" s="36">
        <v>222</v>
      </c>
      <c r="D7" s="36">
        <v>130</v>
      </c>
      <c r="E7" s="36">
        <f t="shared" si="0"/>
        <v>352</v>
      </c>
    </row>
    <row r="8" spans="1:7" ht="13.5" customHeight="1" x14ac:dyDescent="0.35">
      <c r="A8" s="54">
        <v>500</v>
      </c>
      <c r="B8" s="36" t="s">
        <v>251</v>
      </c>
      <c r="C8" s="36">
        <v>105</v>
      </c>
      <c r="D8" s="36">
        <v>71</v>
      </c>
      <c r="E8" s="36">
        <f t="shared" si="0"/>
        <v>176</v>
      </c>
    </row>
    <row r="9" spans="1:7" ht="13.5" customHeight="1" x14ac:dyDescent="0.35">
      <c r="A9" s="54">
        <v>614</v>
      </c>
      <c r="B9" s="36" t="s">
        <v>252</v>
      </c>
      <c r="C9" s="36">
        <v>301</v>
      </c>
      <c r="D9" s="36">
        <v>140</v>
      </c>
      <c r="E9" s="36">
        <f t="shared" si="0"/>
        <v>441</v>
      </c>
    </row>
    <row r="10" spans="1:7" ht="13.5" customHeight="1" x14ac:dyDescent="0.35">
      <c r="A10" s="54">
        <v>617</v>
      </c>
      <c r="B10" s="36" t="s">
        <v>253</v>
      </c>
      <c r="C10" s="36">
        <v>69</v>
      </c>
      <c r="D10" s="36">
        <v>51</v>
      </c>
      <c r="E10" s="36">
        <f t="shared" si="0"/>
        <v>120</v>
      </c>
    </row>
    <row r="11" spans="1:7" ht="13.5" customHeight="1" x14ac:dyDescent="0.35">
      <c r="A11" s="54">
        <v>618</v>
      </c>
      <c r="B11" s="36" t="s">
        <v>254</v>
      </c>
      <c r="C11" s="36">
        <v>98</v>
      </c>
      <c r="D11" s="36">
        <v>54</v>
      </c>
      <c r="E11" s="36">
        <f t="shared" si="0"/>
        <v>152</v>
      </c>
    </row>
    <row r="12" spans="1:7" ht="13.5" customHeight="1" x14ac:dyDescent="0.35">
      <c r="A12" s="54">
        <v>700</v>
      </c>
      <c r="B12" s="36" t="s">
        <v>255</v>
      </c>
      <c r="C12" s="36">
        <v>232</v>
      </c>
      <c r="D12" s="36">
        <v>105</v>
      </c>
      <c r="E12" s="36">
        <f t="shared" si="0"/>
        <v>337</v>
      </c>
    </row>
    <row r="13" spans="1:7" ht="13.5" customHeight="1" x14ac:dyDescent="0.35">
      <c r="A13" s="54">
        <v>800</v>
      </c>
      <c r="B13" s="36" t="s">
        <v>256</v>
      </c>
      <c r="C13" s="36">
        <v>104</v>
      </c>
      <c r="D13" s="36">
        <v>35</v>
      </c>
      <c r="E13" s="36">
        <f t="shared" si="0"/>
        <v>139</v>
      </c>
    </row>
    <row r="14" spans="1:7" ht="13.5" customHeight="1" x14ac:dyDescent="0.35">
      <c r="A14" s="54">
        <v>900</v>
      </c>
      <c r="B14" s="36" t="s">
        <v>257</v>
      </c>
      <c r="C14" s="36">
        <v>45</v>
      </c>
      <c r="D14" s="36">
        <v>47</v>
      </c>
      <c r="E14" s="36">
        <f t="shared" si="0"/>
        <v>92</v>
      </c>
    </row>
    <row r="15" spans="1:7" ht="13.5" customHeight="1" x14ac:dyDescent="0.35">
      <c r="A15" s="54">
        <v>920</v>
      </c>
      <c r="B15" s="36" t="s">
        <v>258</v>
      </c>
      <c r="C15" s="36">
        <v>160</v>
      </c>
      <c r="D15" s="36">
        <v>114</v>
      </c>
      <c r="E15" s="36">
        <f t="shared" si="0"/>
        <v>274</v>
      </c>
    </row>
    <row r="16" spans="1:7" ht="13.5" customHeight="1" x14ac:dyDescent="0.35">
      <c r="A16" s="54">
        <v>921</v>
      </c>
      <c r="B16" s="36" t="s">
        <v>259</v>
      </c>
      <c r="C16" s="36">
        <v>55</v>
      </c>
      <c r="D16" s="36">
        <v>46</v>
      </c>
      <c r="E16" s="36">
        <f t="shared" si="0"/>
        <v>101</v>
      </c>
    </row>
    <row r="17" spans="1:5" ht="13.5" customHeight="1" x14ac:dyDescent="0.35">
      <c r="A17" s="36">
        <v>1000</v>
      </c>
      <c r="B17" s="36" t="s">
        <v>260</v>
      </c>
      <c r="C17" s="36">
        <v>169</v>
      </c>
      <c r="D17" s="36">
        <v>87</v>
      </c>
      <c r="E17" s="36">
        <f t="shared" si="0"/>
        <v>256</v>
      </c>
    </row>
    <row r="18" spans="1:5" ht="13.5" customHeight="1" x14ac:dyDescent="0.35">
      <c r="A18" s="36">
        <v>1100</v>
      </c>
      <c r="B18" s="36" t="s">
        <v>261</v>
      </c>
      <c r="C18" s="36">
        <v>105</v>
      </c>
      <c r="D18" s="36">
        <v>76</v>
      </c>
      <c r="E18" s="36">
        <f t="shared" si="0"/>
        <v>181</v>
      </c>
    </row>
    <row r="19" spans="1:5" ht="13.5" customHeight="1" x14ac:dyDescent="0.35">
      <c r="A19" s="36">
        <v>1211</v>
      </c>
      <c r="B19" s="36" t="s">
        <v>262</v>
      </c>
      <c r="C19" s="36">
        <v>98</v>
      </c>
      <c r="D19" s="36">
        <v>51</v>
      </c>
      <c r="E19" s="36">
        <f t="shared" si="0"/>
        <v>149</v>
      </c>
    </row>
    <row r="20" spans="1:5" ht="13.5" customHeight="1" x14ac:dyDescent="0.35">
      <c r="A20" s="36">
        <v>1212</v>
      </c>
      <c r="B20" s="36" t="s">
        <v>263</v>
      </c>
      <c r="C20" s="36">
        <v>146</v>
      </c>
      <c r="D20" s="36">
        <v>104</v>
      </c>
      <c r="E20" s="36">
        <f t="shared" si="0"/>
        <v>250</v>
      </c>
    </row>
    <row r="21" spans="1:5" ht="13.5" customHeight="1" x14ac:dyDescent="0.35">
      <c r="A21" s="36">
        <v>1321</v>
      </c>
      <c r="B21" s="36" t="s">
        <v>264</v>
      </c>
      <c r="C21" s="36">
        <v>245</v>
      </c>
      <c r="D21" s="36">
        <v>145</v>
      </c>
      <c r="E21" s="36">
        <f t="shared" si="0"/>
        <v>390</v>
      </c>
    </row>
    <row r="22" spans="1:5" ht="13.5" customHeight="1" x14ac:dyDescent="0.35">
      <c r="A22" s="36">
        <v>1400</v>
      </c>
      <c r="B22" s="36" t="s">
        <v>265</v>
      </c>
      <c r="C22" s="36">
        <v>107</v>
      </c>
      <c r="D22" s="36">
        <v>76</v>
      </c>
      <c r="E22" s="36">
        <f t="shared" si="0"/>
        <v>183</v>
      </c>
    </row>
    <row r="23" spans="1:5" ht="13.5" customHeight="1" x14ac:dyDescent="0.35">
      <c r="A23" s="36">
        <v>1402</v>
      </c>
      <c r="B23" s="36" t="s">
        <v>394</v>
      </c>
      <c r="C23" s="36">
        <v>0</v>
      </c>
      <c r="D23" s="36">
        <v>4</v>
      </c>
      <c r="E23" s="36">
        <f t="shared" si="0"/>
        <v>4</v>
      </c>
    </row>
    <row r="24" spans="1:5" ht="13.5" customHeight="1" x14ac:dyDescent="0.35">
      <c r="A24" s="36">
        <v>1420</v>
      </c>
      <c r="B24" s="36" t="s">
        <v>266</v>
      </c>
      <c r="C24" s="36">
        <v>141</v>
      </c>
      <c r="D24" s="36">
        <v>94</v>
      </c>
      <c r="E24" s="36">
        <f t="shared" si="0"/>
        <v>235</v>
      </c>
    </row>
    <row r="25" spans="1:5" ht="13.5" customHeight="1" x14ac:dyDescent="0.35">
      <c r="A25" s="36">
        <v>1425</v>
      </c>
      <c r="B25" s="36" t="s">
        <v>236</v>
      </c>
      <c r="C25" s="36">
        <v>37</v>
      </c>
      <c r="D25" s="36">
        <v>0</v>
      </c>
      <c r="E25" s="36">
        <f t="shared" si="0"/>
        <v>37</v>
      </c>
    </row>
    <row r="26" spans="1:5" ht="13.5" customHeight="1" x14ac:dyDescent="0.35">
      <c r="A26" s="36">
        <v>1500</v>
      </c>
      <c r="B26" s="36" t="s">
        <v>267</v>
      </c>
      <c r="C26" s="36">
        <v>217</v>
      </c>
      <c r="D26" s="36">
        <v>116</v>
      </c>
      <c r="E26" s="36">
        <f t="shared" si="0"/>
        <v>333</v>
      </c>
    </row>
    <row r="27" spans="1:5" ht="13.5" customHeight="1" x14ac:dyDescent="0.35">
      <c r="A27" s="36">
        <v>1520</v>
      </c>
      <c r="B27" s="36" t="s">
        <v>268</v>
      </c>
      <c r="C27" s="36">
        <v>53</v>
      </c>
      <c r="D27" s="36">
        <v>70</v>
      </c>
      <c r="E27" s="36">
        <f t="shared" si="0"/>
        <v>123</v>
      </c>
    </row>
    <row r="28" spans="1:5" ht="13.5" customHeight="1" x14ac:dyDescent="0.35">
      <c r="A28" s="36">
        <v>1600</v>
      </c>
      <c r="B28" s="36" t="s">
        <v>269</v>
      </c>
      <c r="C28" s="36">
        <v>388</v>
      </c>
      <c r="D28" s="36">
        <v>198</v>
      </c>
      <c r="E28" s="36">
        <f t="shared" si="0"/>
        <v>586</v>
      </c>
    </row>
    <row r="29" spans="1:5" ht="13.5" customHeight="1" x14ac:dyDescent="0.35">
      <c r="A29" s="36">
        <v>1700</v>
      </c>
      <c r="B29" s="36" t="s">
        <v>270</v>
      </c>
      <c r="C29" s="36">
        <v>2868</v>
      </c>
      <c r="D29" s="36">
        <v>2088</v>
      </c>
      <c r="E29" s="36">
        <f t="shared" si="0"/>
        <v>4956</v>
      </c>
    </row>
    <row r="30" spans="1:5" ht="13.5" customHeight="1" x14ac:dyDescent="0.35">
      <c r="A30" s="36">
        <v>1800</v>
      </c>
      <c r="B30" s="36" t="s">
        <v>271</v>
      </c>
      <c r="C30" s="36">
        <v>297</v>
      </c>
      <c r="D30" s="36">
        <v>103</v>
      </c>
      <c r="E30" s="36">
        <f t="shared" si="0"/>
        <v>400</v>
      </c>
    </row>
    <row r="31" spans="1:5" ht="13.5" customHeight="1" x14ac:dyDescent="0.35">
      <c r="A31" s="36">
        <v>1802</v>
      </c>
      <c r="B31" s="36" t="s">
        <v>395</v>
      </c>
      <c r="C31" s="36">
        <v>0</v>
      </c>
      <c r="D31" s="36">
        <v>109</v>
      </c>
      <c r="E31" s="36">
        <f t="shared" si="0"/>
        <v>109</v>
      </c>
    </row>
    <row r="32" spans="1:5" ht="13.5" customHeight="1" x14ac:dyDescent="0.35">
      <c r="A32" s="36">
        <v>1808</v>
      </c>
      <c r="B32" s="36" t="s">
        <v>405</v>
      </c>
      <c r="C32" s="36">
        <v>76</v>
      </c>
      <c r="D32" s="36">
        <v>0</v>
      </c>
      <c r="E32" s="36">
        <f t="shared" si="0"/>
        <v>76</v>
      </c>
    </row>
    <row r="33" spans="1:5" ht="13.5" customHeight="1" x14ac:dyDescent="0.35">
      <c r="A33" s="36">
        <v>1820</v>
      </c>
      <c r="B33" s="36" t="s">
        <v>272</v>
      </c>
      <c r="C33" s="36">
        <v>262</v>
      </c>
      <c r="D33" s="36">
        <v>234</v>
      </c>
      <c r="E33" s="36">
        <f t="shared" si="0"/>
        <v>496</v>
      </c>
    </row>
    <row r="34" spans="1:5" ht="13.5" customHeight="1" x14ac:dyDescent="0.35">
      <c r="A34" s="36">
        <v>1821</v>
      </c>
      <c r="B34" s="36" t="s">
        <v>273</v>
      </c>
      <c r="C34" s="36">
        <v>462</v>
      </c>
      <c r="D34" s="36">
        <v>288</v>
      </c>
      <c r="E34" s="36">
        <f t="shared" si="0"/>
        <v>750</v>
      </c>
    </row>
    <row r="35" spans="1:5" ht="13.5" customHeight="1" x14ac:dyDescent="0.35">
      <c r="A35" s="36">
        <v>1900</v>
      </c>
      <c r="B35" s="36" t="s">
        <v>274</v>
      </c>
      <c r="C35" s="36">
        <v>124</v>
      </c>
      <c r="D35" s="36">
        <v>96</v>
      </c>
      <c r="E35" s="36">
        <f t="shared" si="0"/>
        <v>220</v>
      </c>
    </row>
    <row r="36" spans="1:5" ht="13.5" customHeight="1" x14ac:dyDescent="0.35">
      <c r="A36" s="36">
        <v>2000</v>
      </c>
      <c r="B36" s="36" t="s">
        <v>275</v>
      </c>
      <c r="C36" s="36">
        <v>341</v>
      </c>
      <c r="D36" s="36">
        <v>192</v>
      </c>
      <c r="E36" s="36">
        <f t="shared" si="0"/>
        <v>533</v>
      </c>
    </row>
    <row r="37" spans="1:5" ht="13.5" customHeight="1" x14ac:dyDescent="0.35">
      <c r="A37" s="36">
        <v>2100</v>
      </c>
      <c r="B37" s="36" t="s">
        <v>276</v>
      </c>
      <c r="C37" s="36">
        <v>146</v>
      </c>
      <c r="D37" s="36">
        <v>103</v>
      </c>
      <c r="E37" s="36">
        <f t="shared" si="0"/>
        <v>249</v>
      </c>
    </row>
    <row r="38" spans="1:5" ht="13.5" customHeight="1" x14ac:dyDescent="0.35">
      <c r="A38" s="36">
        <v>2220</v>
      </c>
      <c r="B38" s="36" t="s">
        <v>277</v>
      </c>
      <c r="C38" s="36">
        <v>398</v>
      </c>
      <c r="D38" s="36">
        <v>182</v>
      </c>
      <c r="E38" s="36">
        <f t="shared" si="0"/>
        <v>580</v>
      </c>
    </row>
    <row r="39" spans="1:5" ht="13.5" customHeight="1" x14ac:dyDescent="0.35">
      <c r="A39" s="36">
        <v>2300</v>
      </c>
      <c r="B39" s="36" t="s">
        <v>278</v>
      </c>
      <c r="C39" s="36">
        <v>396</v>
      </c>
      <c r="D39" s="36">
        <v>284</v>
      </c>
      <c r="E39" s="36">
        <f t="shared" si="0"/>
        <v>680</v>
      </c>
    </row>
    <row r="40" spans="1:5" ht="13.5" customHeight="1" x14ac:dyDescent="0.35">
      <c r="A40" s="36">
        <v>2320</v>
      </c>
      <c r="B40" s="36" t="s">
        <v>279</v>
      </c>
      <c r="C40" s="36">
        <v>187</v>
      </c>
      <c r="D40" s="36">
        <v>86</v>
      </c>
      <c r="E40" s="36">
        <f t="shared" si="0"/>
        <v>273</v>
      </c>
    </row>
    <row r="41" spans="1:5" ht="13.5" customHeight="1" x14ac:dyDescent="0.35">
      <c r="A41" s="36">
        <v>2400</v>
      </c>
      <c r="B41" s="36" t="s">
        <v>280</v>
      </c>
      <c r="C41" s="36">
        <v>1147</v>
      </c>
      <c r="D41" s="36">
        <v>666</v>
      </c>
      <c r="E41" s="36">
        <f t="shared" si="0"/>
        <v>1813</v>
      </c>
    </row>
    <row r="42" spans="1:5" ht="13.5" customHeight="1" x14ac:dyDescent="0.35">
      <c r="A42" s="36">
        <v>2420</v>
      </c>
      <c r="B42" s="36" t="s">
        <v>281</v>
      </c>
      <c r="C42" s="36">
        <v>506</v>
      </c>
      <c r="D42" s="36">
        <v>303</v>
      </c>
      <c r="E42" s="36">
        <f t="shared" si="0"/>
        <v>809</v>
      </c>
    </row>
    <row r="43" spans="1:5" ht="13.5" customHeight="1" x14ac:dyDescent="0.35">
      <c r="A43" s="36">
        <v>2421</v>
      </c>
      <c r="B43" s="36" t="s">
        <v>282</v>
      </c>
      <c r="C43" s="36">
        <v>603</v>
      </c>
      <c r="D43" s="36">
        <v>361</v>
      </c>
      <c r="E43" s="36">
        <f t="shared" si="0"/>
        <v>964</v>
      </c>
    </row>
    <row r="44" spans="1:5" ht="13.5" customHeight="1" x14ac:dyDescent="0.35">
      <c r="A44" s="36">
        <v>2422</v>
      </c>
      <c r="B44" s="36" t="s">
        <v>283</v>
      </c>
      <c r="C44" s="36">
        <v>284</v>
      </c>
      <c r="D44" s="36">
        <v>151</v>
      </c>
      <c r="E44" s="36">
        <f t="shared" si="0"/>
        <v>435</v>
      </c>
    </row>
    <row r="45" spans="1:5" ht="13.5" customHeight="1" x14ac:dyDescent="0.35">
      <c r="A45" s="36">
        <v>2423</v>
      </c>
      <c r="B45" s="36" t="s">
        <v>284</v>
      </c>
      <c r="C45" s="36">
        <v>171</v>
      </c>
      <c r="D45" s="36">
        <v>111</v>
      </c>
      <c r="E45" s="36">
        <f t="shared" si="0"/>
        <v>282</v>
      </c>
    </row>
    <row r="46" spans="1:5" ht="13.5" customHeight="1" x14ac:dyDescent="0.35">
      <c r="A46" s="36">
        <v>2480</v>
      </c>
      <c r="B46" s="36" t="s">
        <v>396</v>
      </c>
      <c r="C46" s="36">
        <v>0</v>
      </c>
      <c r="D46" s="36">
        <v>8</v>
      </c>
      <c r="E46" s="36">
        <f t="shared" si="0"/>
        <v>8</v>
      </c>
    </row>
    <row r="47" spans="1:5" ht="13.5" customHeight="1" x14ac:dyDescent="0.35">
      <c r="A47" s="36">
        <v>2500</v>
      </c>
      <c r="B47" s="36" t="s">
        <v>285</v>
      </c>
      <c r="C47" s="36">
        <v>327</v>
      </c>
      <c r="D47" s="36">
        <v>291</v>
      </c>
      <c r="E47" s="36">
        <f t="shared" si="0"/>
        <v>618</v>
      </c>
    </row>
    <row r="48" spans="1:5" ht="13.5" customHeight="1" x14ac:dyDescent="0.35">
      <c r="A48" s="36">
        <v>2505</v>
      </c>
      <c r="B48" s="36" t="s">
        <v>237</v>
      </c>
      <c r="C48" s="36">
        <v>48</v>
      </c>
      <c r="D48" s="36">
        <v>0</v>
      </c>
      <c r="E48" s="36">
        <f t="shared" si="0"/>
        <v>48</v>
      </c>
    </row>
    <row r="49" spans="1:5" ht="13.5" customHeight="1" x14ac:dyDescent="0.35">
      <c r="A49" s="36">
        <v>2515</v>
      </c>
      <c r="B49" s="36" t="s">
        <v>286</v>
      </c>
      <c r="C49" s="36">
        <v>28</v>
      </c>
      <c r="D49" s="36">
        <v>35</v>
      </c>
      <c r="E49" s="36">
        <f t="shared" si="0"/>
        <v>63</v>
      </c>
    </row>
    <row r="50" spans="1:5" ht="13.5" customHeight="1" x14ac:dyDescent="0.35">
      <c r="A50" s="36">
        <v>2520</v>
      </c>
      <c r="B50" s="36" t="s">
        <v>287</v>
      </c>
      <c r="C50" s="36">
        <v>1273</v>
      </c>
      <c r="D50" s="36">
        <v>867</v>
      </c>
      <c r="E50" s="36">
        <f t="shared" si="0"/>
        <v>2140</v>
      </c>
    </row>
    <row r="51" spans="1:5" ht="13.5" customHeight="1" x14ac:dyDescent="0.35">
      <c r="A51" s="36">
        <v>2521</v>
      </c>
      <c r="B51" s="36" t="s">
        <v>288</v>
      </c>
      <c r="C51" s="36">
        <v>375</v>
      </c>
      <c r="D51" s="36">
        <v>192</v>
      </c>
      <c r="E51" s="36">
        <f t="shared" si="0"/>
        <v>567</v>
      </c>
    </row>
    <row r="52" spans="1:5" ht="13.5" customHeight="1" x14ac:dyDescent="0.35">
      <c r="A52" s="36">
        <v>2525</v>
      </c>
      <c r="B52" s="36" t="s">
        <v>289</v>
      </c>
      <c r="C52" s="36">
        <v>14</v>
      </c>
      <c r="D52" s="36">
        <v>12</v>
      </c>
      <c r="E52" s="36">
        <f t="shared" si="0"/>
        <v>26</v>
      </c>
    </row>
    <row r="53" spans="1:5" ht="13.5" customHeight="1" x14ac:dyDescent="0.35">
      <c r="A53" s="36">
        <v>2535</v>
      </c>
      <c r="B53" s="36" t="s">
        <v>171</v>
      </c>
      <c r="C53" s="36">
        <v>26</v>
      </c>
      <c r="D53" s="36">
        <v>31</v>
      </c>
      <c r="E53" s="36">
        <f t="shared" si="0"/>
        <v>57</v>
      </c>
    </row>
    <row r="54" spans="1:5" ht="13.5" customHeight="1" x14ac:dyDescent="0.35">
      <c r="A54" s="114">
        <v>2545</v>
      </c>
      <c r="B54" s="114" t="s">
        <v>397</v>
      </c>
      <c r="C54" s="114">
        <v>0</v>
      </c>
      <c r="D54" s="114">
        <v>0</v>
      </c>
      <c r="E54" s="114">
        <f t="shared" si="0"/>
        <v>0</v>
      </c>
    </row>
    <row r="55" spans="1:5" ht="13.5" customHeight="1" x14ac:dyDescent="0.35">
      <c r="A55" s="36">
        <v>2560</v>
      </c>
      <c r="B55" s="36" t="s">
        <v>290</v>
      </c>
      <c r="C55" s="36">
        <v>47</v>
      </c>
      <c r="D55" s="36">
        <v>64</v>
      </c>
      <c r="E55" s="36">
        <f t="shared" si="0"/>
        <v>111</v>
      </c>
    </row>
    <row r="56" spans="1:5" ht="13.5" customHeight="1" x14ac:dyDescent="0.35">
      <c r="A56" s="36">
        <v>2562</v>
      </c>
      <c r="B56" s="36" t="s">
        <v>398</v>
      </c>
      <c r="C56" s="36">
        <v>0</v>
      </c>
      <c r="D56" s="36">
        <v>2</v>
      </c>
      <c r="E56" s="36">
        <f t="shared" si="0"/>
        <v>2</v>
      </c>
    </row>
    <row r="57" spans="1:5" ht="13.5" customHeight="1" x14ac:dyDescent="0.35">
      <c r="A57" s="36">
        <v>2611</v>
      </c>
      <c r="B57" s="36" t="s">
        <v>291</v>
      </c>
      <c r="C57" s="36">
        <v>188</v>
      </c>
      <c r="D57" s="36">
        <v>170</v>
      </c>
      <c r="E57" s="36">
        <f t="shared" si="0"/>
        <v>358</v>
      </c>
    </row>
    <row r="58" spans="1:5" ht="13.5" customHeight="1" x14ac:dyDescent="0.35">
      <c r="A58" s="36">
        <v>2700</v>
      </c>
      <c r="B58" s="36" t="s">
        <v>292</v>
      </c>
      <c r="C58" s="36">
        <v>134</v>
      </c>
      <c r="D58" s="36">
        <v>82</v>
      </c>
      <c r="E58" s="36">
        <f t="shared" si="0"/>
        <v>216</v>
      </c>
    </row>
    <row r="59" spans="1:5" ht="13.5" customHeight="1" x14ac:dyDescent="0.35">
      <c r="A59" s="36">
        <v>2900</v>
      </c>
      <c r="B59" s="36" t="s">
        <v>293</v>
      </c>
      <c r="C59" s="36">
        <v>349</v>
      </c>
      <c r="D59" s="36">
        <v>263</v>
      </c>
      <c r="E59" s="36">
        <f t="shared" si="0"/>
        <v>612</v>
      </c>
    </row>
    <row r="60" spans="1:5" ht="13.5" customHeight="1" x14ac:dyDescent="0.35">
      <c r="A60" s="36">
        <v>3000</v>
      </c>
      <c r="B60" s="36" t="s">
        <v>294</v>
      </c>
      <c r="C60" s="36">
        <v>642</v>
      </c>
      <c r="D60" s="36">
        <v>485</v>
      </c>
      <c r="E60" s="36">
        <f t="shared" si="0"/>
        <v>1127</v>
      </c>
    </row>
    <row r="61" spans="1:5" ht="13.5" customHeight="1" x14ac:dyDescent="0.35">
      <c r="A61" s="36">
        <v>3020</v>
      </c>
      <c r="B61" s="36" t="s">
        <v>295</v>
      </c>
      <c r="C61" s="36">
        <v>133</v>
      </c>
      <c r="D61" s="36">
        <v>103</v>
      </c>
      <c r="E61" s="36">
        <f t="shared" si="0"/>
        <v>236</v>
      </c>
    </row>
    <row r="62" spans="1:5" ht="13.5" customHeight="1" x14ac:dyDescent="0.35">
      <c r="A62" s="36">
        <v>3021</v>
      </c>
      <c r="B62" s="36" t="s">
        <v>296</v>
      </c>
      <c r="C62" s="36">
        <v>539</v>
      </c>
      <c r="D62" s="36">
        <v>340</v>
      </c>
      <c r="E62" s="36">
        <f t="shared" si="0"/>
        <v>879</v>
      </c>
    </row>
    <row r="63" spans="1:5" ht="13.5" customHeight="1" x14ac:dyDescent="0.35">
      <c r="A63" s="36">
        <v>3022</v>
      </c>
      <c r="B63" s="36" t="s">
        <v>297</v>
      </c>
      <c r="C63" s="36">
        <v>508</v>
      </c>
      <c r="D63" s="36">
        <v>336</v>
      </c>
      <c r="E63" s="36">
        <f t="shared" si="0"/>
        <v>844</v>
      </c>
    </row>
    <row r="64" spans="1:5" ht="13.5" customHeight="1" x14ac:dyDescent="0.35">
      <c r="A64" s="36">
        <v>3111</v>
      </c>
      <c r="B64" s="36" t="s">
        <v>298</v>
      </c>
      <c r="C64" s="36">
        <v>65</v>
      </c>
      <c r="D64" s="36">
        <v>63</v>
      </c>
      <c r="E64" s="36">
        <f t="shared" si="0"/>
        <v>128</v>
      </c>
    </row>
    <row r="65" spans="1:5" ht="13.5" customHeight="1" x14ac:dyDescent="0.35">
      <c r="A65" s="36">
        <v>3112</v>
      </c>
      <c r="B65" s="36" t="s">
        <v>299</v>
      </c>
      <c r="C65" s="36">
        <v>165</v>
      </c>
      <c r="D65" s="36">
        <v>123</v>
      </c>
      <c r="E65" s="36">
        <f t="shared" si="0"/>
        <v>288</v>
      </c>
    </row>
    <row r="66" spans="1:5" ht="13.5" customHeight="1" x14ac:dyDescent="0.35">
      <c r="A66" s="36">
        <v>3200</v>
      </c>
      <c r="B66" s="36" t="s">
        <v>300</v>
      </c>
      <c r="C66" s="36">
        <v>79</v>
      </c>
      <c r="D66" s="36">
        <v>66</v>
      </c>
      <c r="E66" s="36">
        <f t="shared" si="0"/>
        <v>145</v>
      </c>
    </row>
    <row r="67" spans="1:5" ht="13.5" customHeight="1" x14ac:dyDescent="0.35">
      <c r="A67" s="36">
        <v>3300</v>
      </c>
      <c r="B67" s="36" t="s">
        <v>301</v>
      </c>
      <c r="C67" s="36">
        <v>130</v>
      </c>
      <c r="D67" s="36">
        <v>61</v>
      </c>
      <c r="E67" s="36">
        <f t="shared" ref="E67:E130" si="1">SUM(C67:D67)</f>
        <v>191</v>
      </c>
    </row>
    <row r="68" spans="1:5" ht="13.5" customHeight="1" x14ac:dyDescent="0.35">
      <c r="A68" s="36">
        <v>3400</v>
      </c>
      <c r="B68" s="36" t="s">
        <v>302</v>
      </c>
      <c r="C68" s="36">
        <v>803</v>
      </c>
      <c r="D68" s="36">
        <v>539</v>
      </c>
      <c r="E68" s="36">
        <f t="shared" si="1"/>
        <v>1342</v>
      </c>
    </row>
    <row r="69" spans="1:5" ht="13.5" customHeight="1" x14ac:dyDescent="0.35">
      <c r="A69" s="36">
        <v>3420</v>
      </c>
      <c r="B69" s="36" t="s">
        <v>303</v>
      </c>
      <c r="C69" s="36">
        <v>265</v>
      </c>
      <c r="D69" s="36">
        <v>98</v>
      </c>
      <c r="E69" s="36">
        <f t="shared" si="1"/>
        <v>363</v>
      </c>
    </row>
    <row r="70" spans="1:5" ht="13.5" customHeight="1" x14ac:dyDescent="0.35">
      <c r="A70" s="36">
        <v>3475</v>
      </c>
      <c r="B70" s="36" t="s">
        <v>399</v>
      </c>
      <c r="C70" s="36">
        <v>0</v>
      </c>
      <c r="D70" s="36">
        <v>6</v>
      </c>
      <c r="E70" s="36">
        <f t="shared" si="1"/>
        <v>6</v>
      </c>
    </row>
    <row r="71" spans="1:5" ht="13.5" customHeight="1" x14ac:dyDescent="0.35">
      <c r="A71" s="36">
        <v>3500</v>
      </c>
      <c r="B71" s="36" t="s">
        <v>304</v>
      </c>
      <c r="C71" s="36">
        <v>65</v>
      </c>
      <c r="D71" s="36">
        <v>49</v>
      </c>
      <c r="E71" s="36">
        <f t="shared" si="1"/>
        <v>114</v>
      </c>
    </row>
    <row r="72" spans="1:5" ht="13.5" customHeight="1" x14ac:dyDescent="0.35">
      <c r="A72" s="36">
        <v>3600</v>
      </c>
      <c r="B72" s="36" t="s">
        <v>305</v>
      </c>
      <c r="C72" s="36">
        <v>262</v>
      </c>
      <c r="D72" s="36">
        <v>175</v>
      </c>
      <c r="E72" s="36">
        <f t="shared" si="1"/>
        <v>437</v>
      </c>
    </row>
    <row r="73" spans="1:5" ht="13.5" customHeight="1" x14ac:dyDescent="0.35">
      <c r="A73" s="36">
        <v>3620</v>
      </c>
      <c r="B73" s="36" t="s">
        <v>306</v>
      </c>
      <c r="C73" s="36">
        <v>350</v>
      </c>
      <c r="D73" s="36">
        <v>186</v>
      </c>
      <c r="E73" s="36">
        <f t="shared" si="1"/>
        <v>536</v>
      </c>
    </row>
    <row r="74" spans="1:5" ht="13.5" customHeight="1" x14ac:dyDescent="0.35">
      <c r="A74" s="36">
        <v>3700</v>
      </c>
      <c r="B74" s="36" t="s">
        <v>307</v>
      </c>
      <c r="C74" s="36">
        <v>1022</v>
      </c>
      <c r="D74" s="36">
        <v>625</v>
      </c>
      <c r="E74" s="36">
        <f t="shared" si="1"/>
        <v>1647</v>
      </c>
    </row>
    <row r="75" spans="1:5" ht="13.5" customHeight="1" x14ac:dyDescent="0.35">
      <c r="A75" s="36">
        <v>3800</v>
      </c>
      <c r="B75" s="36" t="s">
        <v>308</v>
      </c>
      <c r="C75" s="36">
        <v>427</v>
      </c>
      <c r="D75" s="36">
        <v>343</v>
      </c>
      <c r="E75" s="36">
        <f t="shared" si="1"/>
        <v>770</v>
      </c>
    </row>
    <row r="76" spans="1:5" ht="13.5" customHeight="1" x14ac:dyDescent="0.35">
      <c r="A76" s="36">
        <v>3820</v>
      </c>
      <c r="B76" s="36" t="s">
        <v>309</v>
      </c>
      <c r="C76" s="36">
        <v>384</v>
      </c>
      <c r="D76" s="36">
        <v>241</v>
      </c>
      <c r="E76" s="36">
        <f t="shared" si="1"/>
        <v>625</v>
      </c>
    </row>
    <row r="77" spans="1:5" ht="13.5" customHeight="1" x14ac:dyDescent="0.35">
      <c r="A77" s="36">
        <v>3900</v>
      </c>
      <c r="B77" s="36" t="s">
        <v>310</v>
      </c>
      <c r="C77" s="36">
        <v>156</v>
      </c>
      <c r="D77" s="36">
        <v>95</v>
      </c>
      <c r="E77" s="36">
        <f t="shared" si="1"/>
        <v>251</v>
      </c>
    </row>
    <row r="78" spans="1:5" ht="13.5" customHeight="1" x14ac:dyDescent="0.35">
      <c r="A78" s="36">
        <v>4000</v>
      </c>
      <c r="B78" s="36" t="s">
        <v>311</v>
      </c>
      <c r="C78" s="36">
        <v>302</v>
      </c>
      <c r="D78" s="36">
        <v>130</v>
      </c>
      <c r="E78" s="36">
        <f t="shared" si="1"/>
        <v>432</v>
      </c>
    </row>
    <row r="79" spans="1:5" ht="13.5" customHeight="1" x14ac:dyDescent="0.35">
      <c r="A79" s="36">
        <v>4100</v>
      </c>
      <c r="B79" s="36" t="s">
        <v>312</v>
      </c>
      <c r="C79" s="36">
        <v>559</v>
      </c>
      <c r="D79" s="36">
        <v>386</v>
      </c>
      <c r="E79" s="36">
        <f t="shared" si="1"/>
        <v>945</v>
      </c>
    </row>
    <row r="80" spans="1:5" ht="13.5" customHeight="1" x14ac:dyDescent="0.35">
      <c r="A80" s="36">
        <v>4111</v>
      </c>
      <c r="B80" s="36" t="s">
        <v>313</v>
      </c>
      <c r="C80" s="36">
        <v>120</v>
      </c>
      <c r="D80" s="36">
        <v>59</v>
      </c>
      <c r="E80" s="36">
        <f t="shared" si="1"/>
        <v>179</v>
      </c>
    </row>
    <row r="81" spans="1:5" ht="13.5" customHeight="1" x14ac:dyDescent="0.35">
      <c r="A81" s="36">
        <v>4120</v>
      </c>
      <c r="B81" s="36" t="s">
        <v>314</v>
      </c>
      <c r="C81" s="36">
        <v>636</v>
      </c>
      <c r="D81" s="36">
        <v>364</v>
      </c>
      <c r="E81" s="36">
        <f t="shared" si="1"/>
        <v>1000</v>
      </c>
    </row>
    <row r="82" spans="1:5" ht="13.5" customHeight="1" x14ac:dyDescent="0.35">
      <c r="A82" s="36">
        <v>4211</v>
      </c>
      <c r="B82" s="36" t="s">
        <v>315</v>
      </c>
      <c r="C82" s="36">
        <v>290</v>
      </c>
      <c r="D82" s="36">
        <v>213</v>
      </c>
      <c r="E82" s="36">
        <f t="shared" si="1"/>
        <v>503</v>
      </c>
    </row>
    <row r="83" spans="1:5" ht="13.5" customHeight="1" x14ac:dyDescent="0.35">
      <c r="A83" s="36">
        <v>4225</v>
      </c>
      <c r="B83" s="36" t="s">
        <v>400</v>
      </c>
      <c r="C83" s="36">
        <v>10</v>
      </c>
      <c r="D83" s="36">
        <v>0</v>
      </c>
      <c r="E83" s="36">
        <f t="shared" si="1"/>
        <v>10</v>
      </c>
    </row>
    <row r="84" spans="1:5" ht="13.5" customHeight="1" x14ac:dyDescent="0.35">
      <c r="A84" s="36">
        <v>4300</v>
      </c>
      <c r="B84" s="36" t="s">
        <v>316</v>
      </c>
      <c r="C84" s="36">
        <v>256</v>
      </c>
      <c r="D84" s="36">
        <v>146</v>
      </c>
      <c r="E84" s="36">
        <f t="shared" si="1"/>
        <v>402</v>
      </c>
    </row>
    <row r="85" spans="1:5" ht="13.5" customHeight="1" x14ac:dyDescent="0.35">
      <c r="A85" s="36">
        <v>4306</v>
      </c>
      <c r="B85" s="36" t="s">
        <v>401</v>
      </c>
      <c r="C85" s="36">
        <v>0</v>
      </c>
      <c r="D85" s="36">
        <v>0</v>
      </c>
      <c r="E85" s="36">
        <f t="shared" si="1"/>
        <v>0</v>
      </c>
    </row>
    <row r="86" spans="1:5" ht="13.5" customHeight="1" x14ac:dyDescent="0.35">
      <c r="A86" s="36">
        <v>4320</v>
      </c>
      <c r="B86" s="36" t="s">
        <v>317</v>
      </c>
      <c r="C86" s="36">
        <v>229</v>
      </c>
      <c r="D86" s="36">
        <v>134</v>
      </c>
      <c r="E86" s="36">
        <f t="shared" si="1"/>
        <v>363</v>
      </c>
    </row>
    <row r="87" spans="1:5" ht="13.5" customHeight="1" x14ac:dyDescent="0.35">
      <c r="A87" s="36">
        <v>4400</v>
      </c>
      <c r="B87" s="36" t="s">
        <v>318</v>
      </c>
      <c r="C87" s="36">
        <v>473</v>
      </c>
      <c r="D87" s="36">
        <v>346</v>
      </c>
      <c r="E87" s="36">
        <f t="shared" si="1"/>
        <v>819</v>
      </c>
    </row>
    <row r="88" spans="1:5" ht="13.5" customHeight="1" x14ac:dyDescent="0.35">
      <c r="A88" s="36">
        <v>4406</v>
      </c>
      <c r="B88" s="36" t="s">
        <v>402</v>
      </c>
      <c r="C88" s="36">
        <v>0</v>
      </c>
      <c r="D88" s="36">
        <v>0</v>
      </c>
      <c r="E88" s="36">
        <f t="shared" si="1"/>
        <v>0</v>
      </c>
    </row>
    <row r="89" spans="1:5" ht="13.5" customHeight="1" x14ac:dyDescent="0.35">
      <c r="A89" s="36">
        <v>4420</v>
      </c>
      <c r="B89" s="36" t="s">
        <v>319</v>
      </c>
      <c r="C89" s="36">
        <v>265</v>
      </c>
      <c r="D89" s="36">
        <v>214</v>
      </c>
      <c r="E89" s="36">
        <f t="shared" si="1"/>
        <v>479</v>
      </c>
    </row>
    <row r="90" spans="1:5" ht="13.5" customHeight="1" x14ac:dyDescent="0.35">
      <c r="A90" s="36">
        <v>4500</v>
      </c>
      <c r="B90" s="36" t="s">
        <v>320</v>
      </c>
      <c r="C90" s="36">
        <v>885</v>
      </c>
      <c r="D90" s="36">
        <v>592</v>
      </c>
      <c r="E90" s="36">
        <f t="shared" si="1"/>
        <v>1477</v>
      </c>
    </row>
    <row r="91" spans="1:5" ht="13.5" customHeight="1" x14ac:dyDescent="0.35">
      <c r="A91" s="36">
        <v>4520</v>
      </c>
      <c r="B91" s="36" t="s">
        <v>321</v>
      </c>
      <c r="C91" s="36">
        <v>187</v>
      </c>
      <c r="D91" s="36">
        <v>127</v>
      </c>
      <c r="E91" s="36">
        <f t="shared" si="1"/>
        <v>314</v>
      </c>
    </row>
    <row r="92" spans="1:5" ht="13.5" customHeight="1" x14ac:dyDescent="0.35">
      <c r="A92" s="36">
        <v>4600</v>
      </c>
      <c r="B92" s="36" t="s">
        <v>322</v>
      </c>
      <c r="C92" s="36">
        <v>174</v>
      </c>
      <c r="D92" s="36">
        <v>126</v>
      </c>
      <c r="E92" s="36">
        <f t="shared" si="1"/>
        <v>300</v>
      </c>
    </row>
    <row r="93" spans="1:5" ht="13.5" customHeight="1" x14ac:dyDescent="0.35">
      <c r="A93" s="36">
        <v>4620</v>
      </c>
      <c r="B93" s="36" t="s">
        <v>323</v>
      </c>
      <c r="C93" s="36">
        <v>188</v>
      </c>
      <c r="D93" s="36">
        <v>116</v>
      </c>
      <c r="E93" s="36">
        <f t="shared" si="1"/>
        <v>304</v>
      </c>
    </row>
    <row r="94" spans="1:5" ht="13.5" customHeight="1" x14ac:dyDescent="0.35">
      <c r="A94" s="36">
        <v>4700</v>
      </c>
      <c r="B94" s="36" t="s">
        <v>324</v>
      </c>
      <c r="C94" s="36">
        <v>185</v>
      </c>
      <c r="D94" s="36">
        <v>132</v>
      </c>
      <c r="E94" s="36">
        <f t="shared" si="1"/>
        <v>317</v>
      </c>
    </row>
    <row r="95" spans="1:5" ht="13.5" customHeight="1" x14ac:dyDescent="0.35">
      <c r="A95" s="36">
        <v>4720</v>
      </c>
      <c r="B95" s="36" t="s">
        <v>325</v>
      </c>
      <c r="C95" s="36">
        <v>129</v>
      </c>
      <c r="D95" s="36">
        <v>61</v>
      </c>
      <c r="E95" s="36">
        <f t="shared" si="1"/>
        <v>190</v>
      </c>
    </row>
    <row r="96" spans="1:5" ht="13.5" customHeight="1" x14ac:dyDescent="0.35">
      <c r="A96" s="36">
        <v>4800</v>
      </c>
      <c r="B96" s="36" t="s">
        <v>326</v>
      </c>
      <c r="C96" s="36">
        <v>241</v>
      </c>
      <c r="D96" s="36">
        <v>142</v>
      </c>
      <c r="E96" s="36">
        <f t="shared" si="1"/>
        <v>383</v>
      </c>
    </row>
    <row r="97" spans="1:5" ht="13.5" customHeight="1" x14ac:dyDescent="0.35">
      <c r="A97" s="36">
        <v>4820</v>
      </c>
      <c r="B97" s="36" t="s">
        <v>327</v>
      </c>
      <c r="C97" s="36">
        <v>105</v>
      </c>
      <c r="D97" s="36">
        <v>64</v>
      </c>
      <c r="E97" s="36">
        <f t="shared" si="1"/>
        <v>169</v>
      </c>
    </row>
    <row r="98" spans="1:5" ht="13.5" customHeight="1" x14ac:dyDescent="0.35">
      <c r="A98" s="36">
        <v>4821</v>
      </c>
      <c r="B98" s="36" t="s">
        <v>328</v>
      </c>
      <c r="C98" s="36">
        <v>157</v>
      </c>
      <c r="D98" s="36">
        <v>86</v>
      </c>
      <c r="E98" s="36">
        <f t="shared" si="1"/>
        <v>243</v>
      </c>
    </row>
    <row r="99" spans="1:5" ht="13.5" customHeight="1" x14ac:dyDescent="0.35">
      <c r="A99" s="36">
        <v>4911</v>
      </c>
      <c r="B99" s="36" t="s">
        <v>329</v>
      </c>
      <c r="C99" s="36">
        <v>139</v>
      </c>
      <c r="D99" s="36">
        <v>76</v>
      </c>
      <c r="E99" s="36">
        <f t="shared" si="1"/>
        <v>215</v>
      </c>
    </row>
    <row r="100" spans="1:5" ht="13.5" customHeight="1" x14ac:dyDescent="0.35">
      <c r="A100" s="36">
        <v>5000</v>
      </c>
      <c r="B100" s="36" t="s">
        <v>330</v>
      </c>
      <c r="C100" s="36">
        <v>312</v>
      </c>
      <c r="D100" s="36">
        <v>149</v>
      </c>
      <c r="E100" s="36">
        <f t="shared" si="1"/>
        <v>461</v>
      </c>
    </row>
    <row r="101" spans="1:5" ht="13.5" customHeight="1" x14ac:dyDescent="0.35">
      <c r="A101" s="36">
        <v>5020</v>
      </c>
      <c r="B101" s="36" t="s">
        <v>331</v>
      </c>
      <c r="C101" s="36">
        <v>92</v>
      </c>
      <c r="D101" s="36">
        <v>65</v>
      </c>
      <c r="E101" s="36">
        <f t="shared" si="1"/>
        <v>157</v>
      </c>
    </row>
    <row r="102" spans="1:5" ht="13.5" customHeight="1" x14ac:dyDescent="0.35">
      <c r="A102" s="36">
        <v>5100</v>
      </c>
      <c r="B102" s="36" t="s">
        <v>332</v>
      </c>
      <c r="C102" s="36">
        <v>125</v>
      </c>
      <c r="D102" s="36">
        <v>73</v>
      </c>
      <c r="E102" s="36">
        <f t="shared" si="1"/>
        <v>198</v>
      </c>
    </row>
    <row r="103" spans="1:5" ht="13.5" customHeight="1" x14ac:dyDescent="0.35">
      <c r="A103" s="36">
        <v>5130</v>
      </c>
      <c r="B103" s="36" t="s">
        <v>333</v>
      </c>
      <c r="C103" s="36">
        <v>67</v>
      </c>
      <c r="D103" s="36">
        <v>73</v>
      </c>
      <c r="E103" s="36">
        <f t="shared" si="1"/>
        <v>140</v>
      </c>
    </row>
    <row r="104" spans="1:5" ht="13.5" customHeight="1" x14ac:dyDescent="0.35">
      <c r="A104" s="36">
        <v>5131</v>
      </c>
      <c r="B104" s="36" t="s">
        <v>334</v>
      </c>
      <c r="C104" s="36">
        <v>119</v>
      </c>
      <c r="D104" s="36">
        <v>76</v>
      </c>
      <c r="E104" s="36">
        <f t="shared" si="1"/>
        <v>195</v>
      </c>
    </row>
    <row r="105" spans="1:5" ht="13.5" customHeight="1" x14ac:dyDescent="0.35">
      <c r="A105" s="36">
        <v>5200</v>
      </c>
      <c r="B105" s="36" t="s">
        <v>335</v>
      </c>
      <c r="C105" s="36">
        <v>74</v>
      </c>
      <c r="D105" s="36">
        <v>92</v>
      </c>
      <c r="E105" s="36">
        <f t="shared" si="1"/>
        <v>166</v>
      </c>
    </row>
    <row r="106" spans="1:5" ht="13.5" customHeight="1" x14ac:dyDescent="0.35">
      <c r="A106" s="36">
        <v>5321</v>
      </c>
      <c r="B106" s="36" t="s">
        <v>336</v>
      </c>
      <c r="C106" s="36">
        <v>428</v>
      </c>
      <c r="D106" s="36">
        <v>323</v>
      </c>
      <c r="E106" s="36">
        <f t="shared" si="1"/>
        <v>751</v>
      </c>
    </row>
    <row r="107" spans="1:5" ht="13.5" customHeight="1" x14ac:dyDescent="0.35">
      <c r="A107" s="36">
        <v>5411</v>
      </c>
      <c r="B107" s="36" t="s">
        <v>337</v>
      </c>
      <c r="C107" s="36">
        <v>113</v>
      </c>
      <c r="D107" s="36">
        <v>103</v>
      </c>
      <c r="E107" s="36">
        <f t="shared" si="1"/>
        <v>216</v>
      </c>
    </row>
    <row r="108" spans="1:5" ht="13.5" customHeight="1" x14ac:dyDescent="0.35">
      <c r="A108" s="36">
        <v>5412</v>
      </c>
      <c r="B108" s="36" t="s">
        <v>338</v>
      </c>
      <c r="C108" s="36">
        <v>404</v>
      </c>
      <c r="D108" s="36">
        <v>228</v>
      </c>
      <c r="E108" s="36">
        <f t="shared" si="1"/>
        <v>632</v>
      </c>
    </row>
    <row r="109" spans="1:5" ht="13.5" customHeight="1" x14ac:dyDescent="0.35">
      <c r="A109" s="36">
        <v>5500</v>
      </c>
      <c r="B109" s="36" t="s">
        <v>339</v>
      </c>
      <c r="C109" s="36">
        <v>251</v>
      </c>
      <c r="D109" s="36">
        <v>198</v>
      </c>
      <c r="E109" s="36">
        <f t="shared" si="1"/>
        <v>449</v>
      </c>
    </row>
    <row r="110" spans="1:5" ht="13.5" customHeight="1" x14ac:dyDescent="0.35">
      <c r="A110" s="36">
        <v>5520</v>
      </c>
      <c r="B110" s="36" t="s">
        <v>340</v>
      </c>
      <c r="C110" s="36">
        <v>228</v>
      </c>
      <c r="D110" s="36">
        <v>156</v>
      </c>
      <c r="E110" s="36">
        <f t="shared" si="1"/>
        <v>384</v>
      </c>
    </row>
    <row r="111" spans="1:5" ht="13.5" customHeight="1" x14ac:dyDescent="0.35">
      <c r="A111" s="36">
        <v>5530</v>
      </c>
      <c r="B111" s="36" t="s">
        <v>341</v>
      </c>
      <c r="C111" s="36">
        <v>167</v>
      </c>
      <c r="D111" s="36">
        <v>97</v>
      </c>
      <c r="E111" s="36">
        <f t="shared" si="1"/>
        <v>264</v>
      </c>
    </row>
    <row r="112" spans="1:5" ht="13.5" customHeight="1" x14ac:dyDescent="0.35">
      <c r="A112" s="36">
        <v>5600</v>
      </c>
      <c r="B112" s="36" t="s">
        <v>342</v>
      </c>
      <c r="C112" s="36">
        <v>108</v>
      </c>
      <c r="D112" s="36">
        <v>57</v>
      </c>
      <c r="E112" s="36">
        <f t="shared" si="1"/>
        <v>165</v>
      </c>
    </row>
    <row r="113" spans="1:5" ht="13.5" customHeight="1" x14ac:dyDescent="0.35">
      <c r="A113" s="36">
        <v>5620</v>
      </c>
      <c r="B113" s="36" t="s">
        <v>343</v>
      </c>
      <c r="C113" s="36">
        <v>57</v>
      </c>
      <c r="D113" s="36">
        <v>24</v>
      </c>
      <c r="E113" s="36">
        <f t="shared" si="1"/>
        <v>81</v>
      </c>
    </row>
    <row r="114" spans="1:5" ht="13.5" customHeight="1" x14ac:dyDescent="0.35">
      <c r="A114" s="36">
        <v>5711</v>
      </c>
      <c r="B114" s="36" t="s">
        <v>344</v>
      </c>
      <c r="C114" s="36">
        <v>242</v>
      </c>
      <c r="D114" s="36">
        <v>109</v>
      </c>
      <c r="E114" s="36">
        <f t="shared" si="1"/>
        <v>351</v>
      </c>
    </row>
    <row r="115" spans="1:5" ht="13.5" customHeight="1" x14ac:dyDescent="0.35">
      <c r="A115" s="36">
        <v>5712</v>
      </c>
      <c r="B115" s="36" t="s">
        <v>345</v>
      </c>
      <c r="C115" s="36">
        <v>123</v>
      </c>
      <c r="D115" s="36">
        <v>85</v>
      </c>
      <c r="E115" s="36">
        <f t="shared" si="1"/>
        <v>208</v>
      </c>
    </row>
    <row r="116" spans="1:5" ht="13.5" customHeight="1" x14ac:dyDescent="0.35">
      <c r="A116" s="36">
        <v>5720</v>
      </c>
      <c r="B116" s="36" t="s">
        <v>346</v>
      </c>
      <c r="C116" s="36">
        <v>167</v>
      </c>
      <c r="D116" s="36">
        <v>111</v>
      </c>
      <c r="E116" s="36">
        <f t="shared" si="1"/>
        <v>278</v>
      </c>
    </row>
    <row r="117" spans="1:5" ht="13.5" customHeight="1" x14ac:dyDescent="0.35">
      <c r="A117" s="36">
        <v>5800</v>
      </c>
      <c r="B117" s="36" t="s">
        <v>347</v>
      </c>
      <c r="C117" s="36">
        <v>326</v>
      </c>
      <c r="D117" s="36">
        <v>213</v>
      </c>
      <c r="E117" s="36">
        <f t="shared" si="1"/>
        <v>539</v>
      </c>
    </row>
    <row r="118" spans="1:5" ht="13.5" customHeight="1" x14ac:dyDescent="0.35">
      <c r="A118" s="36">
        <v>5820</v>
      </c>
      <c r="B118" s="36" t="s">
        <v>348</v>
      </c>
      <c r="C118" s="36">
        <v>315</v>
      </c>
      <c r="D118" s="36">
        <v>134</v>
      </c>
      <c r="E118" s="36">
        <f t="shared" si="1"/>
        <v>449</v>
      </c>
    </row>
    <row r="119" spans="1:5" ht="13.5" customHeight="1" x14ac:dyDescent="0.35">
      <c r="A119" s="36">
        <v>5900</v>
      </c>
      <c r="B119" s="36" t="s">
        <v>349</v>
      </c>
      <c r="C119" s="36">
        <v>343</v>
      </c>
      <c r="D119" s="36">
        <v>158</v>
      </c>
      <c r="E119" s="36">
        <f t="shared" si="1"/>
        <v>501</v>
      </c>
    </row>
    <row r="120" spans="1:5" ht="13.5" customHeight="1" x14ac:dyDescent="0.35">
      <c r="A120" s="36">
        <v>5920</v>
      </c>
      <c r="B120" s="36" t="s">
        <v>350</v>
      </c>
      <c r="C120" s="36">
        <v>67</v>
      </c>
      <c r="D120" s="36">
        <v>31</v>
      </c>
      <c r="E120" s="36">
        <f t="shared" si="1"/>
        <v>98</v>
      </c>
    </row>
    <row r="121" spans="1:5" ht="13.5" customHeight="1" x14ac:dyDescent="0.35">
      <c r="A121" s="36">
        <v>5921</v>
      </c>
      <c r="B121" s="36" t="s">
        <v>351</v>
      </c>
      <c r="C121" s="36">
        <v>117</v>
      </c>
      <c r="D121" s="36">
        <v>59</v>
      </c>
      <c r="E121" s="36">
        <f t="shared" si="1"/>
        <v>176</v>
      </c>
    </row>
    <row r="122" spans="1:5" ht="13.5" customHeight="1" x14ac:dyDescent="0.35">
      <c r="A122" s="36">
        <v>6000</v>
      </c>
      <c r="B122" s="36" t="s">
        <v>352</v>
      </c>
      <c r="C122" s="36">
        <v>82</v>
      </c>
      <c r="D122" s="36">
        <v>62</v>
      </c>
      <c r="E122" s="36">
        <f t="shared" si="1"/>
        <v>144</v>
      </c>
    </row>
    <row r="123" spans="1:5" ht="13.5" customHeight="1" x14ac:dyDescent="0.35">
      <c r="A123" s="36">
        <v>6100</v>
      </c>
      <c r="B123" s="36" t="s">
        <v>353</v>
      </c>
      <c r="C123" s="36">
        <v>1512</v>
      </c>
      <c r="D123" s="36">
        <v>867</v>
      </c>
      <c r="E123" s="36">
        <f t="shared" si="1"/>
        <v>2379</v>
      </c>
    </row>
    <row r="124" spans="1:5" ht="13.5" customHeight="1" x14ac:dyDescent="0.35">
      <c r="A124" s="36">
        <v>6120</v>
      </c>
      <c r="B124" s="36" t="s">
        <v>354</v>
      </c>
      <c r="C124" s="36">
        <v>391</v>
      </c>
      <c r="D124" s="36">
        <v>200</v>
      </c>
      <c r="E124" s="36">
        <f t="shared" si="1"/>
        <v>591</v>
      </c>
    </row>
    <row r="125" spans="1:5" ht="13.5" customHeight="1" x14ac:dyDescent="0.35">
      <c r="A125" s="36">
        <v>6177</v>
      </c>
      <c r="B125" s="36" t="s">
        <v>355</v>
      </c>
      <c r="C125" s="36">
        <v>5</v>
      </c>
      <c r="D125" s="36">
        <v>5</v>
      </c>
      <c r="E125" s="36">
        <f t="shared" si="1"/>
        <v>10</v>
      </c>
    </row>
    <row r="126" spans="1:5" ht="13.5" customHeight="1" x14ac:dyDescent="0.35">
      <c r="A126" s="36">
        <v>6200</v>
      </c>
      <c r="B126" s="36" t="s">
        <v>356</v>
      </c>
      <c r="C126" s="36">
        <v>393</v>
      </c>
      <c r="D126" s="36">
        <v>244</v>
      </c>
      <c r="E126" s="36">
        <f t="shared" si="1"/>
        <v>637</v>
      </c>
    </row>
    <row r="127" spans="1:5" ht="13.5" customHeight="1" x14ac:dyDescent="0.35">
      <c r="A127" s="36">
        <v>6220</v>
      </c>
      <c r="B127" s="36" t="s">
        <v>357</v>
      </c>
      <c r="C127" s="36">
        <v>172</v>
      </c>
      <c r="D127" s="36">
        <v>78</v>
      </c>
      <c r="E127" s="36">
        <f t="shared" si="1"/>
        <v>250</v>
      </c>
    </row>
    <row r="128" spans="1:5" ht="13.5" customHeight="1" x14ac:dyDescent="0.35">
      <c r="A128" s="36">
        <v>6312</v>
      </c>
      <c r="B128" s="36" t="s">
        <v>358</v>
      </c>
      <c r="C128" s="36">
        <v>54</v>
      </c>
      <c r="D128" s="36">
        <v>26</v>
      </c>
      <c r="E128" s="36">
        <f t="shared" si="1"/>
        <v>80</v>
      </c>
    </row>
    <row r="129" spans="1:5" ht="13.5" customHeight="1" x14ac:dyDescent="0.35">
      <c r="A129" s="36">
        <v>6400</v>
      </c>
      <c r="B129" s="36" t="s">
        <v>359</v>
      </c>
      <c r="C129" s="36">
        <v>369</v>
      </c>
      <c r="D129" s="36">
        <v>237</v>
      </c>
      <c r="E129" s="36">
        <f t="shared" si="1"/>
        <v>606</v>
      </c>
    </row>
    <row r="130" spans="1:5" ht="13.5" customHeight="1" x14ac:dyDescent="0.35">
      <c r="A130" s="36">
        <v>6500</v>
      </c>
      <c r="B130" s="36" t="s">
        <v>360</v>
      </c>
      <c r="C130" s="36">
        <v>174</v>
      </c>
      <c r="D130" s="36">
        <v>192</v>
      </c>
      <c r="E130" s="36">
        <f t="shared" si="1"/>
        <v>366</v>
      </c>
    </row>
    <row r="131" spans="1:5" ht="13.5" customHeight="1" x14ac:dyDescent="0.35">
      <c r="A131" s="36">
        <v>6600</v>
      </c>
      <c r="B131" s="36" t="s">
        <v>361</v>
      </c>
      <c r="C131" s="36">
        <v>180</v>
      </c>
      <c r="D131" s="36">
        <v>147</v>
      </c>
      <c r="E131" s="36">
        <f t="shared" ref="E131:E156" si="2">SUM(C131:D131)</f>
        <v>327</v>
      </c>
    </row>
    <row r="132" spans="1:5" ht="13.5" customHeight="1" x14ac:dyDescent="0.35">
      <c r="A132" s="36">
        <v>6711</v>
      </c>
      <c r="B132" s="36" t="s">
        <v>362</v>
      </c>
      <c r="C132" s="36">
        <v>275</v>
      </c>
      <c r="D132" s="36">
        <v>145</v>
      </c>
      <c r="E132" s="36">
        <f t="shared" si="2"/>
        <v>420</v>
      </c>
    </row>
    <row r="133" spans="1:5" ht="13.5" customHeight="1" x14ac:dyDescent="0.35">
      <c r="A133" s="36">
        <v>6811</v>
      </c>
      <c r="B133" s="36" t="s">
        <v>363</v>
      </c>
      <c r="C133" s="36">
        <v>64</v>
      </c>
      <c r="D133" s="36">
        <v>54</v>
      </c>
      <c r="E133" s="36">
        <f t="shared" si="2"/>
        <v>118</v>
      </c>
    </row>
    <row r="134" spans="1:5" ht="13.5" customHeight="1" x14ac:dyDescent="0.35">
      <c r="A134" s="36">
        <v>6812</v>
      </c>
      <c r="B134" s="36" t="s">
        <v>364</v>
      </c>
      <c r="C134" s="36">
        <v>56</v>
      </c>
      <c r="D134" s="36">
        <v>49</v>
      </c>
      <c r="E134" s="36">
        <f t="shared" si="2"/>
        <v>105</v>
      </c>
    </row>
    <row r="135" spans="1:5" ht="13.5" customHeight="1" x14ac:dyDescent="0.35">
      <c r="A135" s="36">
        <v>6900</v>
      </c>
      <c r="B135" s="36" t="s">
        <v>365</v>
      </c>
      <c r="C135" s="36">
        <v>208</v>
      </c>
      <c r="D135" s="36">
        <v>117</v>
      </c>
      <c r="E135" s="36">
        <f t="shared" si="2"/>
        <v>325</v>
      </c>
    </row>
    <row r="136" spans="1:5" ht="13.5" customHeight="1" x14ac:dyDescent="0.35">
      <c r="A136" s="36">
        <v>6920</v>
      </c>
      <c r="B136" s="36" t="s">
        <v>366</v>
      </c>
      <c r="C136" s="36">
        <v>227</v>
      </c>
      <c r="D136" s="36">
        <v>95</v>
      </c>
      <c r="E136" s="36">
        <f t="shared" si="2"/>
        <v>322</v>
      </c>
    </row>
    <row r="137" spans="1:5" ht="13.5" customHeight="1" x14ac:dyDescent="0.35">
      <c r="A137" s="36">
        <v>7011</v>
      </c>
      <c r="B137" s="36" t="s">
        <v>367</v>
      </c>
      <c r="C137" s="36">
        <v>145</v>
      </c>
      <c r="D137" s="36">
        <v>82</v>
      </c>
      <c r="E137" s="36">
        <f t="shared" si="2"/>
        <v>227</v>
      </c>
    </row>
    <row r="138" spans="1:5" ht="13.5" customHeight="1" x14ac:dyDescent="0.35">
      <c r="A138" s="36">
        <v>7012</v>
      </c>
      <c r="B138" s="36" t="s">
        <v>368</v>
      </c>
      <c r="C138" s="36">
        <v>326</v>
      </c>
      <c r="D138" s="36">
        <v>208</v>
      </c>
      <c r="E138" s="36">
        <f t="shared" si="2"/>
        <v>534</v>
      </c>
    </row>
    <row r="139" spans="1:5" ht="13.5" customHeight="1" x14ac:dyDescent="0.35">
      <c r="A139" s="36">
        <v>7100</v>
      </c>
      <c r="B139" s="36" t="s">
        <v>369</v>
      </c>
      <c r="C139" s="36">
        <v>244</v>
      </c>
      <c r="D139" s="36">
        <v>220</v>
      </c>
      <c r="E139" s="36">
        <f t="shared" si="2"/>
        <v>464</v>
      </c>
    </row>
    <row r="140" spans="1:5" ht="13.5" customHeight="1" x14ac:dyDescent="0.35">
      <c r="A140" s="36">
        <v>7200</v>
      </c>
      <c r="B140" s="36" t="s">
        <v>370</v>
      </c>
      <c r="C140" s="36">
        <v>126</v>
      </c>
      <c r="D140" s="36">
        <v>75</v>
      </c>
      <c r="E140" s="36">
        <f t="shared" si="2"/>
        <v>201</v>
      </c>
    </row>
    <row r="141" spans="1:5" ht="13.5" customHeight="1" x14ac:dyDescent="0.35">
      <c r="A141" s="36">
        <v>7300</v>
      </c>
      <c r="B141" s="36" t="s">
        <v>371</v>
      </c>
      <c r="C141" s="36">
        <v>312</v>
      </c>
      <c r="D141" s="36">
        <v>188</v>
      </c>
      <c r="E141" s="36">
        <f t="shared" si="2"/>
        <v>500</v>
      </c>
    </row>
    <row r="142" spans="1:5" ht="13.5" customHeight="1" x14ac:dyDescent="0.35">
      <c r="A142" s="36">
        <v>7320</v>
      </c>
      <c r="B142" s="36" t="s">
        <v>372</v>
      </c>
      <c r="C142" s="36">
        <v>220</v>
      </c>
      <c r="D142" s="36">
        <v>120</v>
      </c>
      <c r="E142" s="36">
        <f t="shared" si="2"/>
        <v>340</v>
      </c>
    </row>
    <row r="143" spans="1:5" ht="13.5" customHeight="1" x14ac:dyDescent="0.35">
      <c r="A143" s="36">
        <v>7400</v>
      </c>
      <c r="B143" s="36" t="s">
        <v>373</v>
      </c>
      <c r="C143" s="36">
        <v>113</v>
      </c>
      <c r="D143" s="36">
        <v>82</v>
      </c>
      <c r="E143" s="36">
        <f t="shared" si="2"/>
        <v>195</v>
      </c>
    </row>
    <row r="144" spans="1:5" ht="13.5" customHeight="1" x14ac:dyDescent="0.35">
      <c r="A144" s="36">
        <v>7500</v>
      </c>
      <c r="B144" s="36" t="s">
        <v>374</v>
      </c>
      <c r="C144" s="36">
        <v>480</v>
      </c>
      <c r="D144" s="36">
        <v>446</v>
      </c>
      <c r="E144" s="36">
        <f t="shared" si="2"/>
        <v>926</v>
      </c>
    </row>
    <row r="145" spans="1:5" x14ac:dyDescent="0.35">
      <c r="A145" s="36">
        <v>7611</v>
      </c>
      <c r="B145" s="36" t="s">
        <v>375</v>
      </c>
      <c r="C145" s="36">
        <v>50</v>
      </c>
      <c r="D145" s="36">
        <v>20</v>
      </c>
      <c r="E145" s="36">
        <f t="shared" si="2"/>
        <v>70</v>
      </c>
    </row>
    <row r="146" spans="1:5" x14ac:dyDescent="0.35">
      <c r="A146" s="36">
        <v>7612</v>
      </c>
      <c r="B146" s="36" t="s">
        <v>376</v>
      </c>
      <c r="C146" s="36">
        <v>47</v>
      </c>
      <c r="D146" s="36">
        <v>36</v>
      </c>
      <c r="E146" s="36">
        <f t="shared" si="2"/>
        <v>83</v>
      </c>
    </row>
    <row r="147" spans="1:5" x14ac:dyDescent="0.35">
      <c r="A147" s="36">
        <v>7613</v>
      </c>
      <c r="B147" s="36" t="s">
        <v>377</v>
      </c>
      <c r="C147" s="36">
        <v>149</v>
      </c>
      <c r="D147" s="36">
        <v>82</v>
      </c>
      <c r="E147" s="36">
        <f t="shared" si="2"/>
        <v>231</v>
      </c>
    </row>
    <row r="148" spans="1:5" x14ac:dyDescent="0.35">
      <c r="A148" s="36">
        <v>7620</v>
      </c>
      <c r="B148" s="36" t="s">
        <v>378</v>
      </c>
      <c r="C148" s="36">
        <v>266</v>
      </c>
      <c r="D148" s="36">
        <v>152</v>
      </c>
      <c r="E148" s="36">
        <f t="shared" si="2"/>
        <v>418</v>
      </c>
    </row>
    <row r="149" spans="1:5" x14ac:dyDescent="0.35">
      <c r="A149" s="36">
        <v>7700</v>
      </c>
      <c r="B149" s="36" t="s">
        <v>379</v>
      </c>
      <c r="C149" s="36">
        <v>361</v>
      </c>
      <c r="D149" s="36">
        <v>180</v>
      </c>
      <c r="E149" s="36">
        <f t="shared" si="2"/>
        <v>541</v>
      </c>
    </row>
    <row r="150" spans="1:5" x14ac:dyDescent="0.35">
      <c r="A150" s="36">
        <v>7800</v>
      </c>
      <c r="B150" s="36" t="s">
        <v>380</v>
      </c>
      <c r="C150" s="36">
        <v>183</v>
      </c>
      <c r="D150" s="36">
        <v>85</v>
      </c>
      <c r="E150" s="36">
        <f t="shared" si="2"/>
        <v>268</v>
      </c>
    </row>
    <row r="151" spans="1:5" x14ac:dyDescent="0.35">
      <c r="A151" s="36">
        <v>7900</v>
      </c>
      <c r="B151" s="36" t="s">
        <v>381</v>
      </c>
      <c r="C151" s="36">
        <v>90</v>
      </c>
      <c r="D151" s="36">
        <v>63</v>
      </c>
      <c r="E151" s="36">
        <f t="shared" si="2"/>
        <v>153</v>
      </c>
    </row>
    <row r="152" spans="1:5" x14ac:dyDescent="0.35">
      <c r="A152" s="36">
        <v>8020</v>
      </c>
      <c r="B152" s="36" t="s">
        <v>382</v>
      </c>
      <c r="C152" s="36">
        <v>186</v>
      </c>
      <c r="D152" s="36">
        <v>115</v>
      </c>
      <c r="E152" s="36">
        <f t="shared" si="2"/>
        <v>301</v>
      </c>
    </row>
    <row r="153" spans="1:5" x14ac:dyDescent="0.35">
      <c r="A153" s="36">
        <v>8111</v>
      </c>
      <c r="B153" s="36" t="s">
        <v>383</v>
      </c>
      <c r="C153" s="36">
        <v>30</v>
      </c>
      <c r="D153" s="36">
        <v>32</v>
      </c>
      <c r="E153" s="36">
        <f t="shared" si="2"/>
        <v>62</v>
      </c>
    </row>
    <row r="154" spans="1:5" x14ac:dyDescent="0.35">
      <c r="A154" s="36">
        <v>8113</v>
      </c>
      <c r="B154" s="36" t="s">
        <v>384</v>
      </c>
      <c r="C154" s="36">
        <v>91</v>
      </c>
      <c r="D154" s="36">
        <v>57</v>
      </c>
      <c r="E154" s="36">
        <f t="shared" si="2"/>
        <v>148</v>
      </c>
    </row>
    <row r="155" spans="1:5" x14ac:dyDescent="0.35">
      <c r="A155" s="36">
        <v>8200</v>
      </c>
      <c r="B155" s="36" t="s">
        <v>385</v>
      </c>
      <c r="C155" s="36">
        <v>112</v>
      </c>
      <c r="D155" s="36">
        <v>82</v>
      </c>
      <c r="E155" s="36">
        <f t="shared" si="2"/>
        <v>194</v>
      </c>
    </row>
    <row r="156" spans="1:5" x14ac:dyDescent="0.35">
      <c r="A156" s="36">
        <v>8220</v>
      </c>
      <c r="B156" s="36" t="s">
        <v>386</v>
      </c>
      <c r="C156" s="36">
        <v>223</v>
      </c>
      <c r="D156" s="36">
        <v>94</v>
      </c>
      <c r="E156" s="36">
        <f t="shared" si="2"/>
        <v>317</v>
      </c>
    </row>
    <row r="158" spans="1:5" x14ac:dyDescent="0.35">
      <c r="B158" s="36">
        <f>COUNTA(B2:B156)</f>
        <v>155</v>
      </c>
      <c r="C158" s="36">
        <f>SUM(C2:C156)</f>
        <v>38914</v>
      </c>
      <c r="D158" s="36">
        <f t="shared" ref="D158:E158" si="3">SUM(D2:D156)</f>
        <v>24751</v>
      </c>
      <c r="E158" s="36">
        <f t="shared" si="3"/>
        <v>63665</v>
      </c>
    </row>
  </sheetData>
  <sheetProtection algorithmName="SHA-512" hashValue="ZDBE3bumoyAqAyZSynWhAv4NOm6wMHSgbXlR53KJ6aPthhcpy0PEQxPW2HRacaG0bu84YBFYoNgvDntBq3brqA==" saltValue="3EeCcE5xabul07GNkgvpzA==" spinCount="100000" sheet="1" objects="1" scenarios="1"/>
  <pageMargins left="0" right="0" top="0.75" bottom="0" header="0.3" footer="0.3"/>
  <pageSetup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F9D2E-817D-489F-9F65-AC3A3DECCD4B}">
  <dimension ref="A1:E157"/>
  <sheetViews>
    <sheetView tabSelected="1" workbookViewId="0">
      <selection activeCell="C2" sqref="C2"/>
    </sheetView>
  </sheetViews>
  <sheetFormatPr defaultColWidth="9.1796875" defaultRowHeight="14.5" x14ac:dyDescent="0.35"/>
  <cols>
    <col min="1" max="1" width="17.453125" style="36" bestFit="1" customWidth="1"/>
    <col min="2" max="2" width="40.7265625" style="36" bestFit="1" customWidth="1"/>
    <col min="3" max="3" width="12.453125" style="36" bestFit="1" customWidth="1"/>
    <col min="4" max="4" width="11.7265625" style="36" bestFit="1" customWidth="1"/>
    <col min="5" max="5" width="15.7265625" style="36" customWidth="1"/>
    <col min="6" max="16384" width="9.1796875" style="36"/>
  </cols>
  <sheetData>
    <row r="1" spans="1:5" ht="29.5" thickBot="1" x14ac:dyDescent="0.4">
      <c r="A1" s="53" t="s">
        <v>243</v>
      </c>
      <c r="B1" s="53" t="s">
        <v>392</v>
      </c>
      <c r="C1" s="52" t="s">
        <v>390</v>
      </c>
      <c r="D1" s="52" t="s">
        <v>391</v>
      </c>
      <c r="E1" s="56" t="s">
        <v>403</v>
      </c>
    </row>
    <row r="2" spans="1:5" ht="15" thickTop="1" x14ac:dyDescent="0.35">
      <c r="A2" s="54">
        <v>130</v>
      </c>
      <c r="B2" s="36" t="s">
        <v>245</v>
      </c>
      <c r="C2" s="111">
        <v>1520</v>
      </c>
      <c r="D2" s="113">
        <v>1335</v>
      </c>
      <c r="E2" s="109">
        <f>SUM(C2:D2)</f>
        <v>2855</v>
      </c>
    </row>
    <row r="3" spans="1:5" x14ac:dyDescent="0.35">
      <c r="A3" s="54">
        <v>200</v>
      </c>
      <c r="B3" s="36" t="s">
        <v>246</v>
      </c>
      <c r="C3" s="36">
        <v>1586</v>
      </c>
      <c r="D3" s="36">
        <v>1433</v>
      </c>
      <c r="E3" s="36">
        <f t="shared" ref="E3:E66" si="0">SUM(C3:D3)</f>
        <v>3019</v>
      </c>
    </row>
    <row r="4" spans="1:5" x14ac:dyDescent="0.35">
      <c r="A4" s="54">
        <v>220</v>
      </c>
      <c r="B4" s="36" t="s">
        <v>247</v>
      </c>
      <c r="C4" s="36">
        <v>1404</v>
      </c>
      <c r="D4" s="36">
        <v>1000</v>
      </c>
      <c r="E4" s="36">
        <f t="shared" si="0"/>
        <v>2404</v>
      </c>
    </row>
    <row r="5" spans="1:5" x14ac:dyDescent="0.35">
      <c r="A5" s="54">
        <v>300</v>
      </c>
      <c r="B5" s="36" t="s">
        <v>248</v>
      </c>
      <c r="C5" s="36">
        <v>417</v>
      </c>
      <c r="D5" s="36">
        <v>413</v>
      </c>
      <c r="E5" s="36">
        <f t="shared" si="0"/>
        <v>830</v>
      </c>
    </row>
    <row r="6" spans="1:5" x14ac:dyDescent="0.35">
      <c r="A6" s="54">
        <v>400</v>
      </c>
      <c r="B6" s="36" t="s">
        <v>249</v>
      </c>
      <c r="C6" s="36">
        <v>523</v>
      </c>
      <c r="D6" s="36">
        <v>455</v>
      </c>
      <c r="E6" s="36">
        <f t="shared" si="0"/>
        <v>978</v>
      </c>
    </row>
    <row r="7" spans="1:5" x14ac:dyDescent="0.35">
      <c r="A7" s="54">
        <v>420</v>
      </c>
      <c r="B7" s="36" t="s">
        <v>250</v>
      </c>
      <c r="C7" s="36">
        <v>1111</v>
      </c>
      <c r="D7" s="36">
        <v>992</v>
      </c>
      <c r="E7" s="36">
        <f t="shared" si="0"/>
        <v>2103</v>
      </c>
    </row>
    <row r="8" spans="1:5" x14ac:dyDescent="0.35">
      <c r="A8" s="54">
        <v>500</v>
      </c>
      <c r="B8" s="36" t="s">
        <v>251</v>
      </c>
      <c r="C8" s="36">
        <v>506</v>
      </c>
      <c r="D8" s="36">
        <v>448</v>
      </c>
      <c r="E8" s="36">
        <f t="shared" si="0"/>
        <v>954</v>
      </c>
    </row>
    <row r="9" spans="1:5" x14ac:dyDescent="0.35">
      <c r="A9" s="54">
        <v>614</v>
      </c>
      <c r="B9" s="36" t="s">
        <v>252</v>
      </c>
      <c r="C9" s="36">
        <v>1560</v>
      </c>
      <c r="D9" s="36">
        <v>1308</v>
      </c>
      <c r="E9" s="36">
        <f t="shared" si="0"/>
        <v>2868</v>
      </c>
    </row>
    <row r="10" spans="1:5" x14ac:dyDescent="0.35">
      <c r="A10" s="54">
        <v>617</v>
      </c>
      <c r="B10" s="36" t="s">
        <v>253</v>
      </c>
      <c r="C10" s="36">
        <v>501</v>
      </c>
      <c r="D10" s="36">
        <v>368</v>
      </c>
      <c r="E10" s="36">
        <f t="shared" si="0"/>
        <v>869</v>
      </c>
    </row>
    <row r="11" spans="1:5" x14ac:dyDescent="0.35">
      <c r="A11" s="54">
        <v>618</v>
      </c>
      <c r="B11" s="36" t="s">
        <v>254</v>
      </c>
      <c r="C11" s="36">
        <v>536</v>
      </c>
      <c r="D11" s="36">
        <v>479</v>
      </c>
      <c r="E11" s="36">
        <f t="shared" si="0"/>
        <v>1015</v>
      </c>
    </row>
    <row r="12" spans="1:5" x14ac:dyDescent="0.35">
      <c r="A12" s="54">
        <v>700</v>
      </c>
      <c r="B12" s="36" t="s">
        <v>255</v>
      </c>
      <c r="C12" s="36">
        <v>1152</v>
      </c>
      <c r="D12" s="36">
        <v>1010</v>
      </c>
      <c r="E12" s="36">
        <f t="shared" si="0"/>
        <v>2162</v>
      </c>
    </row>
    <row r="13" spans="1:5" x14ac:dyDescent="0.35">
      <c r="A13" s="54">
        <v>800</v>
      </c>
      <c r="B13" s="36" t="s">
        <v>256</v>
      </c>
      <c r="C13" s="36">
        <v>416</v>
      </c>
      <c r="D13" s="36">
        <v>388</v>
      </c>
      <c r="E13" s="36">
        <f t="shared" si="0"/>
        <v>804</v>
      </c>
    </row>
    <row r="14" spans="1:5" x14ac:dyDescent="0.35">
      <c r="A14" s="54">
        <v>900</v>
      </c>
      <c r="B14" s="36" t="s">
        <v>257</v>
      </c>
      <c r="C14" s="36">
        <v>248</v>
      </c>
      <c r="D14" s="36">
        <v>219</v>
      </c>
      <c r="E14" s="36">
        <f t="shared" si="0"/>
        <v>467</v>
      </c>
    </row>
    <row r="15" spans="1:5" x14ac:dyDescent="0.35">
      <c r="A15" s="54">
        <v>920</v>
      </c>
      <c r="B15" s="36" t="s">
        <v>393</v>
      </c>
      <c r="C15" s="36">
        <v>898</v>
      </c>
      <c r="D15" s="36">
        <v>780</v>
      </c>
      <c r="E15" s="36">
        <f t="shared" si="0"/>
        <v>1678</v>
      </c>
    </row>
    <row r="16" spans="1:5" x14ac:dyDescent="0.35">
      <c r="A16" s="54">
        <v>921</v>
      </c>
      <c r="B16" s="36" t="s">
        <v>259</v>
      </c>
      <c r="C16" s="36">
        <v>293</v>
      </c>
      <c r="D16" s="36">
        <v>254</v>
      </c>
      <c r="E16" s="36">
        <f t="shared" si="0"/>
        <v>547</v>
      </c>
    </row>
    <row r="17" spans="1:5" x14ac:dyDescent="0.35">
      <c r="A17" s="36">
        <v>1000</v>
      </c>
      <c r="B17" s="36" t="s">
        <v>260</v>
      </c>
      <c r="C17" s="36">
        <v>669</v>
      </c>
      <c r="D17" s="36">
        <v>464</v>
      </c>
      <c r="E17" s="36">
        <f t="shared" si="0"/>
        <v>1133</v>
      </c>
    </row>
    <row r="18" spans="1:5" x14ac:dyDescent="0.35">
      <c r="A18" s="36">
        <v>1100</v>
      </c>
      <c r="B18" s="36" t="s">
        <v>261</v>
      </c>
      <c r="C18" s="36">
        <v>684</v>
      </c>
      <c r="D18" s="36">
        <v>602</v>
      </c>
      <c r="E18" s="36">
        <f t="shared" si="0"/>
        <v>1286</v>
      </c>
    </row>
    <row r="19" spans="1:5" x14ac:dyDescent="0.35">
      <c r="A19" s="36">
        <v>1211</v>
      </c>
      <c r="B19" s="36" t="s">
        <v>262</v>
      </c>
      <c r="C19" s="36">
        <v>427</v>
      </c>
      <c r="D19" s="36">
        <v>458</v>
      </c>
      <c r="E19" s="36">
        <f t="shared" si="0"/>
        <v>885</v>
      </c>
    </row>
    <row r="20" spans="1:5" x14ac:dyDescent="0.35">
      <c r="A20" s="36">
        <v>1212</v>
      </c>
      <c r="B20" s="36" t="s">
        <v>263</v>
      </c>
      <c r="C20" s="36">
        <v>833</v>
      </c>
      <c r="D20" s="36">
        <v>752</v>
      </c>
      <c r="E20" s="36">
        <f t="shared" si="0"/>
        <v>1585</v>
      </c>
    </row>
    <row r="21" spans="1:5" x14ac:dyDescent="0.35">
      <c r="A21" s="36">
        <v>1321</v>
      </c>
      <c r="B21" s="36" t="s">
        <v>264</v>
      </c>
      <c r="C21" s="36">
        <v>1465</v>
      </c>
      <c r="D21" s="36">
        <v>1325</v>
      </c>
      <c r="E21" s="36">
        <f t="shared" si="0"/>
        <v>2790</v>
      </c>
    </row>
    <row r="22" spans="1:5" x14ac:dyDescent="0.35">
      <c r="A22" s="36">
        <v>1400</v>
      </c>
      <c r="B22" s="36" t="s">
        <v>265</v>
      </c>
      <c r="C22" s="36">
        <v>621</v>
      </c>
      <c r="D22" s="36">
        <v>497</v>
      </c>
      <c r="E22" s="36">
        <f t="shared" si="0"/>
        <v>1118</v>
      </c>
    </row>
    <row r="23" spans="1:5" x14ac:dyDescent="0.35">
      <c r="A23" s="36">
        <v>1402</v>
      </c>
      <c r="B23" s="36" t="s">
        <v>394</v>
      </c>
      <c r="C23" s="36">
        <v>0</v>
      </c>
      <c r="D23" s="36">
        <v>110</v>
      </c>
      <c r="E23" s="36">
        <f t="shared" si="0"/>
        <v>110</v>
      </c>
    </row>
    <row r="24" spans="1:5" x14ac:dyDescent="0.35">
      <c r="A24" s="36">
        <v>1420</v>
      </c>
      <c r="B24" s="36" t="s">
        <v>266</v>
      </c>
      <c r="C24" s="36">
        <v>1151</v>
      </c>
      <c r="D24" s="36">
        <v>1023</v>
      </c>
      <c r="E24" s="36">
        <f t="shared" si="0"/>
        <v>2174</v>
      </c>
    </row>
    <row r="25" spans="1:5" x14ac:dyDescent="0.35">
      <c r="A25" s="36">
        <v>1425</v>
      </c>
      <c r="B25" s="36" t="s">
        <v>236</v>
      </c>
      <c r="C25" s="36">
        <v>330</v>
      </c>
      <c r="D25" s="36">
        <v>0</v>
      </c>
      <c r="E25" s="36">
        <f t="shared" si="0"/>
        <v>330</v>
      </c>
    </row>
    <row r="26" spans="1:5" x14ac:dyDescent="0.35">
      <c r="A26" s="36">
        <v>1500</v>
      </c>
      <c r="B26" s="36" t="s">
        <v>267</v>
      </c>
      <c r="C26" s="36">
        <v>1159</v>
      </c>
      <c r="D26" s="36">
        <v>1116</v>
      </c>
      <c r="E26" s="36">
        <f t="shared" si="0"/>
        <v>2275</v>
      </c>
    </row>
    <row r="27" spans="1:5" x14ac:dyDescent="0.35">
      <c r="A27" s="36">
        <v>1520</v>
      </c>
      <c r="B27" s="36" t="s">
        <v>268</v>
      </c>
      <c r="C27" s="36">
        <v>794</v>
      </c>
      <c r="D27" s="36">
        <v>636</v>
      </c>
      <c r="E27" s="36">
        <f t="shared" si="0"/>
        <v>1430</v>
      </c>
    </row>
    <row r="28" spans="1:5" x14ac:dyDescent="0.35">
      <c r="A28" s="36">
        <v>1600</v>
      </c>
      <c r="B28" s="36" t="s">
        <v>269</v>
      </c>
      <c r="C28" s="36">
        <v>1450</v>
      </c>
      <c r="D28" s="36">
        <v>1172</v>
      </c>
      <c r="E28" s="36">
        <f t="shared" si="0"/>
        <v>2622</v>
      </c>
    </row>
    <row r="29" spans="1:5" x14ac:dyDescent="0.35">
      <c r="A29" s="36">
        <v>1700</v>
      </c>
      <c r="B29" s="36" t="s">
        <v>270</v>
      </c>
      <c r="C29" s="36">
        <v>17523</v>
      </c>
      <c r="D29" s="36">
        <v>16128</v>
      </c>
      <c r="E29" s="36">
        <f t="shared" si="0"/>
        <v>33651</v>
      </c>
    </row>
    <row r="30" spans="1:5" x14ac:dyDescent="0.35">
      <c r="A30" s="36">
        <v>1800</v>
      </c>
      <c r="B30" s="36" t="s">
        <v>271</v>
      </c>
      <c r="C30" s="36">
        <v>1443</v>
      </c>
      <c r="D30" s="36">
        <v>706</v>
      </c>
      <c r="E30" s="36">
        <f t="shared" si="0"/>
        <v>2149</v>
      </c>
    </row>
    <row r="31" spans="1:5" x14ac:dyDescent="0.35">
      <c r="A31" s="36">
        <v>1802</v>
      </c>
      <c r="B31" s="36" t="s">
        <v>395</v>
      </c>
      <c r="C31" s="36">
        <v>0</v>
      </c>
      <c r="D31" s="36">
        <v>576</v>
      </c>
      <c r="E31" s="36">
        <f t="shared" si="0"/>
        <v>576</v>
      </c>
    </row>
    <row r="32" spans="1:5" x14ac:dyDescent="0.35">
      <c r="A32" s="36">
        <v>1820</v>
      </c>
      <c r="B32" s="36" t="s">
        <v>272</v>
      </c>
      <c r="C32" s="36">
        <v>2083</v>
      </c>
      <c r="D32" s="36">
        <v>1529</v>
      </c>
      <c r="E32" s="36">
        <f t="shared" si="0"/>
        <v>3612</v>
      </c>
    </row>
    <row r="33" spans="1:5" x14ac:dyDescent="0.35">
      <c r="A33" s="36">
        <v>1821</v>
      </c>
      <c r="B33" s="36" t="s">
        <v>273</v>
      </c>
      <c r="C33" s="36">
        <v>2177</v>
      </c>
      <c r="D33" s="36">
        <v>1876</v>
      </c>
      <c r="E33" s="36">
        <f t="shared" si="0"/>
        <v>4053</v>
      </c>
    </row>
    <row r="34" spans="1:5" x14ac:dyDescent="0.35">
      <c r="A34" s="36">
        <v>1900</v>
      </c>
      <c r="B34" s="36" t="s">
        <v>274</v>
      </c>
      <c r="C34" s="36">
        <v>540</v>
      </c>
      <c r="D34" s="36">
        <v>531</v>
      </c>
      <c r="E34" s="36">
        <f t="shared" si="0"/>
        <v>1071</v>
      </c>
    </row>
    <row r="35" spans="1:5" x14ac:dyDescent="0.35">
      <c r="A35" s="36">
        <v>2000</v>
      </c>
      <c r="B35" s="36" t="s">
        <v>275</v>
      </c>
      <c r="C35" s="36">
        <v>2085</v>
      </c>
      <c r="D35" s="36">
        <v>1650</v>
      </c>
      <c r="E35" s="36">
        <f t="shared" si="0"/>
        <v>3735</v>
      </c>
    </row>
    <row r="36" spans="1:5" x14ac:dyDescent="0.35">
      <c r="A36" s="36">
        <v>2100</v>
      </c>
      <c r="B36" s="36" t="s">
        <v>276</v>
      </c>
      <c r="C36" s="36">
        <v>873</v>
      </c>
      <c r="D36" s="36">
        <v>812</v>
      </c>
      <c r="E36" s="36">
        <f t="shared" si="0"/>
        <v>1685</v>
      </c>
    </row>
    <row r="37" spans="1:5" x14ac:dyDescent="0.35">
      <c r="A37" s="36">
        <v>2220</v>
      </c>
      <c r="B37" s="36" t="s">
        <v>277</v>
      </c>
      <c r="C37" s="36">
        <v>2037</v>
      </c>
      <c r="D37" s="36">
        <v>1694</v>
      </c>
      <c r="E37" s="36">
        <f t="shared" si="0"/>
        <v>3731</v>
      </c>
    </row>
    <row r="38" spans="1:5" x14ac:dyDescent="0.35">
      <c r="A38" s="36">
        <v>2300</v>
      </c>
      <c r="B38" s="36" t="s">
        <v>278</v>
      </c>
      <c r="C38" s="36">
        <v>2132</v>
      </c>
      <c r="D38" s="36">
        <v>1993</v>
      </c>
      <c r="E38" s="36">
        <f t="shared" si="0"/>
        <v>4125</v>
      </c>
    </row>
    <row r="39" spans="1:5" x14ac:dyDescent="0.35">
      <c r="A39" s="36">
        <v>2320</v>
      </c>
      <c r="B39" s="36" t="s">
        <v>279</v>
      </c>
      <c r="C39" s="36">
        <v>846</v>
      </c>
      <c r="D39" s="36">
        <v>791</v>
      </c>
      <c r="E39" s="36">
        <f t="shared" si="0"/>
        <v>1637</v>
      </c>
    </row>
    <row r="40" spans="1:5" x14ac:dyDescent="0.35">
      <c r="A40" s="36">
        <v>2400</v>
      </c>
      <c r="B40" s="36" t="s">
        <v>280</v>
      </c>
      <c r="C40" s="36">
        <v>7436</v>
      </c>
      <c r="D40" s="36">
        <v>6184</v>
      </c>
      <c r="E40" s="36">
        <f t="shared" si="0"/>
        <v>13620</v>
      </c>
    </row>
    <row r="41" spans="1:5" x14ac:dyDescent="0.35">
      <c r="A41" s="36">
        <v>2420</v>
      </c>
      <c r="B41" s="36" t="s">
        <v>281</v>
      </c>
      <c r="C41" s="36">
        <v>3136</v>
      </c>
      <c r="D41" s="36">
        <v>2735</v>
      </c>
      <c r="E41" s="36">
        <f t="shared" si="0"/>
        <v>5871</v>
      </c>
    </row>
    <row r="42" spans="1:5" x14ac:dyDescent="0.35">
      <c r="A42" s="36">
        <v>2421</v>
      </c>
      <c r="B42" s="36" t="s">
        <v>282</v>
      </c>
      <c r="C42" s="36">
        <v>3483</v>
      </c>
      <c r="D42" s="36">
        <v>2820</v>
      </c>
      <c r="E42" s="36">
        <f t="shared" si="0"/>
        <v>6303</v>
      </c>
    </row>
    <row r="43" spans="1:5" x14ac:dyDescent="0.35">
      <c r="A43" s="36">
        <v>2422</v>
      </c>
      <c r="B43" s="36" t="s">
        <v>283</v>
      </c>
      <c r="C43" s="36">
        <v>1470</v>
      </c>
      <c r="D43" s="36">
        <v>1406</v>
      </c>
      <c r="E43" s="36">
        <f t="shared" si="0"/>
        <v>2876</v>
      </c>
    </row>
    <row r="44" spans="1:5" x14ac:dyDescent="0.35">
      <c r="A44" s="36">
        <v>2423</v>
      </c>
      <c r="B44" s="36" t="s">
        <v>284</v>
      </c>
      <c r="C44" s="36">
        <v>977</v>
      </c>
      <c r="D44" s="36">
        <v>973</v>
      </c>
      <c r="E44" s="36">
        <f t="shared" si="0"/>
        <v>1950</v>
      </c>
    </row>
    <row r="45" spans="1:5" x14ac:dyDescent="0.35">
      <c r="A45" s="36">
        <v>2480</v>
      </c>
      <c r="B45" s="36" t="s">
        <v>396</v>
      </c>
      <c r="C45" s="36">
        <v>1</v>
      </c>
      <c r="D45" s="36">
        <v>17</v>
      </c>
      <c r="E45" s="36">
        <f t="shared" si="0"/>
        <v>18</v>
      </c>
    </row>
    <row r="46" spans="1:5" x14ac:dyDescent="0.35">
      <c r="A46" s="36">
        <v>2500</v>
      </c>
      <c r="B46" s="36" t="s">
        <v>285</v>
      </c>
      <c r="C46" s="36">
        <v>2616</v>
      </c>
      <c r="D46" s="36">
        <v>2665</v>
      </c>
      <c r="E46" s="36">
        <f t="shared" si="0"/>
        <v>5281</v>
      </c>
    </row>
    <row r="47" spans="1:5" x14ac:dyDescent="0.35">
      <c r="A47" s="36">
        <v>2505</v>
      </c>
      <c r="B47" s="36" t="s">
        <v>237</v>
      </c>
      <c r="C47" s="36">
        <v>516</v>
      </c>
      <c r="D47" s="36">
        <v>0</v>
      </c>
      <c r="E47" s="36">
        <f t="shared" si="0"/>
        <v>516</v>
      </c>
    </row>
    <row r="48" spans="1:5" x14ac:dyDescent="0.35">
      <c r="A48" s="36">
        <v>2515</v>
      </c>
      <c r="B48" s="36" t="s">
        <v>286</v>
      </c>
      <c r="C48" s="36">
        <v>275</v>
      </c>
      <c r="D48" s="36">
        <v>341</v>
      </c>
      <c r="E48" s="36">
        <f t="shared" si="0"/>
        <v>616</v>
      </c>
    </row>
    <row r="49" spans="1:5" x14ac:dyDescent="0.35">
      <c r="A49" s="36">
        <v>2520</v>
      </c>
      <c r="B49" s="36" t="s">
        <v>287</v>
      </c>
      <c r="C49" s="36">
        <v>10690</v>
      </c>
      <c r="D49" s="36">
        <v>9278</v>
      </c>
      <c r="E49" s="36">
        <f t="shared" si="0"/>
        <v>19968</v>
      </c>
    </row>
    <row r="50" spans="1:5" x14ac:dyDescent="0.35">
      <c r="A50" s="36">
        <v>2521</v>
      </c>
      <c r="B50" s="36" t="s">
        <v>288</v>
      </c>
      <c r="C50" s="36">
        <v>2718</v>
      </c>
      <c r="D50" s="36">
        <v>2487</v>
      </c>
      <c r="E50" s="36">
        <f t="shared" si="0"/>
        <v>5205</v>
      </c>
    </row>
    <row r="51" spans="1:5" x14ac:dyDescent="0.35">
      <c r="A51" s="36">
        <v>2525</v>
      </c>
      <c r="B51" s="36" t="s">
        <v>289</v>
      </c>
      <c r="C51" s="36">
        <v>103</v>
      </c>
      <c r="D51" s="36">
        <v>139</v>
      </c>
      <c r="E51" s="36">
        <f t="shared" si="0"/>
        <v>242</v>
      </c>
    </row>
    <row r="52" spans="1:5" x14ac:dyDescent="0.35">
      <c r="A52" s="36">
        <v>2535</v>
      </c>
      <c r="B52" s="36" t="s">
        <v>171</v>
      </c>
      <c r="C52" s="36">
        <v>274</v>
      </c>
      <c r="D52" s="36">
        <v>334</v>
      </c>
      <c r="E52" s="36">
        <f t="shared" si="0"/>
        <v>608</v>
      </c>
    </row>
    <row r="53" spans="1:5" x14ac:dyDescent="0.35">
      <c r="A53" s="36">
        <v>2545</v>
      </c>
      <c r="B53" s="36" t="s">
        <v>397</v>
      </c>
      <c r="C53" s="36">
        <v>239</v>
      </c>
      <c r="D53" s="36">
        <v>0</v>
      </c>
      <c r="E53" s="36">
        <f t="shared" si="0"/>
        <v>239</v>
      </c>
    </row>
    <row r="54" spans="1:5" x14ac:dyDescent="0.35">
      <c r="A54" s="36">
        <v>2560</v>
      </c>
      <c r="B54" s="36" t="s">
        <v>290</v>
      </c>
      <c r="C54" s="36">
        <v>44</v>
      </c>
      <c r="D54" s="36">
        <v>63</v>
      </c>
      <c r="E54" s="36">
        <f t="shared" si="0"/>
        <v>107</v>
      </c>
    </row>
    <row r="55" spans="1:5" x14ac:dyDescent="0.35">
      <c r="A55" s="36">
        <v>2562</v>
      </c>
      <c r="B55" s="36" t="s">
        <v>398</v>
      </c>
      <c r="C55" s="36">
        <v>3</v>
      </c>
      <c r="D55" s="36">
        <v>8</v>
      </c>
      <c r="E55" s="36">
        <f t="shared" si="0"/>
        <v>11</v>
      </c>
    </row>
    <row r="56" spans="1:5" x14ac:dyDescent="0.35">
      <c r="A56" s="36">
        <v>2611</v>
      </c>
      <c r="B56" s="36" t="s">
        <v>291</v>
      </c>
      <c r="C56" s="36">
        <v>1377</v>
      </c>
      <c r="D56" s="36">
        <v>1264</v>
      </c>
      <c r="E56" s="36">
        <f t="shared" si="0"/>
        <v>2641</v>
      </c>
    </row>
    <row r="57" spans="1:5" x14ac:dyDescent="0.35">
      <c r="A57" s="36">
        <v>2700</v>
      </c>
      <c r="B57" s="36" t="s">
        <v>292</v>
      </c>
      <c r="C57" s="36">
        <v>711</v>
      </c>
      <c r="D57" s="36">
        <v>675</v>
      </c>
      <c r="E57" s="36">
        <f t="shared" si="0"/>
        <v>1386</v>
      </c>
    </row>
    <row r="58" spans="1:5" x14ac:dyDescent="0.35">
      <c r="A58" s="36">
        <v>2900</v>
      </c>
      <c r="B58" s="36" t="s">
        <v>293</v>
      </c>
      <c r="C58" s="36">
        <v>1821</v>
      </c>
      <c r="D58" s="36">
        <v>1550</v>
      </c>
      <c r="E58" s="36">
        <f t="shared" si="0"/>
        <v>3371</v>
      </c>
    </row>
    <row r="59" spans="1:5" x14ac:dyDescent="0.35">
      <c r="A59" s="36">
        <v>3000</v>
      </c>
      <c r="B59" s="36" t="s">
        <v>294</v>
      </c>
      <c r="C59" s="36">
        <v>4506</v>
      </c>
      <c r="D59" s="36">
        <v>4219</v>
      </c>
      <c r="E59" s="36">
        <f t="shared" si="0"/>
        <v>8725</v>
      </c>
    </row>
    <row r="60" spans="1:5" x14ac:dyDescent="0.35">
      <c r="A60" s="36">
        <v>3020</v>
      </c>
      <c r="B60" s="36" t="s">
        <v>295</v>
      </c>
      <c r="C60" s="36">
        <v>744</v>
      </c>
      <c r="D60" s="36">
        <v>753</v>
      </c>
      <c r="E60" s="36">
        <f t="shared" si="0"/>
        <v>1497</v>
      </c>
    </row>
    <row r="61" spans="1:5" x14ac:dyDescent="0.35">
      <c r="A61" s="36">
        <v>3021</v>
      </c>
      <c r="B61" s="36" t="s">
        <v>296</v>
      </c>
      <c r="C61" s="36">
        <v>2917</v>
      </c>
      <c r="D61" s="36">
        <v>2798</v>
      </c>
      <c r="E61" s="36">
        <f t="shared" si="0"/>
        <v>5715</v>
      </c>
    </row>
    <row r="62" spans="1:5" x14ac:dyDescent="0.35">
      <c r="A62" s="36">
        <v>3022</v>
      </c>
      <c r="B62" s="36" t="s">
        <v>297</v>
      </c>
      <c r="C62" s="36">
        <v>3309</v>
      </c>
      <c r="D62" s="36">
        <v>3093</v>
      </c>
      <c r="E62" s="36">
        <f t="shared" si="0"/>
        <v>6402</v>
      </c>
    </row>
    <row r="63" spans="1:5" x14ac:dyDescent="0.35">
      <c r="A63" s="36">
        <v>3111</v>
      </c>
      <c r="B63" s="36" t="s">
        <v>298</v>
      </c>
      <c r="C63" s="36">
        <v>416</v>
      </c>
      <c r="D63" s="36">
        <v>392</v>
      </c>
      <c r="E63" s="36">
        <f t="shared" si="0"/>
        <v>808</v>
      </c>
    </row>
    <row r="64" spans="1:5" x14ac:dyDescent="0.35">
      <c r="A64" s="36">
        <v>3112</v>
      </c>
      <c r="B64" s="36" t="s">
        <v>299</v>
      </c>
      <c r="C64" s="36">
        <v>750</v>
      </c>
      <c r="D64" s="36">
        <v>607</v>
      </c>
      <c r="E64" s="36">
        <f t="shared" si="0"/>
        <v>1357</v>
      </c>
    </row>
    <row r="65" spans="1:5" x14ac:dyDescent="0.35">
      <c r="A65" s="36">
        <v>3200</v>
      </c>
      <c r="B65" s="36" t="s">
        <v>300</v>
      </c>
      <c r="C65" s="36">
        <v>565</v>
      </c>
      <c r="D65" s="36">
        <v>507</v>
      </c>
      <c r="E65" s="36">
        <f t="shared" si="0"/>
        <v>1072</v>
      </c>
    </row>
    <row r="66" spans="1:5" x14ac:dyDescent="0.35">
      <c r="A66" s="36">
        <v>3300</v>
      </c>
      <c r="B66" s="36" t="s">
        <v>301</v>
      </c>
      <c r="C66" s="36">
        <v>688</v>
      </c>
      <c r="D66" s="36">
        <v>582</v>
      </c>
      <c r="E66" s="36">
        <f t="shared" si="0"/>
        <v>1270</v>
      </c>
    </row>
    <row r="67" spans="1:5" x14ac:dyDescent="0.35">
      <c r="A67" s="36">
        <v>3400</v>
      </c>
      <c r="B67" s="36" t="s">
        <v>302</v>
      </c>
      <c r="C67" s="36">
        <v>4226</v>
      </c>
      <c r="D67" s="36">
        <v>3715</v>
      </c>
      <c r="E67" s="36">
        <f t="shared" ref="E67:E130" si="1">SUM(C67:D67)</f>
        <v>7941</v>
      </c>
    </row>
    <row r="68" spans="1:5" x14ac:dyDescent="0.35">
      <c r="A68" s="36">
        <v>3420</v>
      </c>
      <c r="B68" s="36" t="s">
        <v>303</v>
      </c>
      <c r="C68" s="36">
        <v>1585</v>
      </c>
      <c r="D68" s="36">
        <v>1143</v>
      </c>
      <c r="E68" s="36">
        <f t="shared" si="1"/>
        <v>2728</v>
      </c>
    </row>
    <row r="69" spans="1:5" x14ac:dyDescent="0.35">
      <c r="A69" s="36">
        <v>3475</v>
      </c>
      <c r="B69" s="36" t="s">
        <v>399</v>
      </c>
      <c r="C69" s="36">
        <v>0</v>
      </c>
      <c r="D69" s="36">
        <v>6</v>
      </c>
      <c r="E69" s="36">
        <f t="shared" si="1"/>
        <v>6</v>
      </c>
    </row>
    <row r="70" spans="1:5" x14ac:dyDescent="0.35">
      <c r="A70" s="36">
        <v>3500</v>
      </c>
      <c r="B70" s="36" t="s">
        <v>304</v>
      </c>
      <c r="C70" s="36">
        <v>398</v>
      </c>
      <c r="D70" s="36">
        <v>461</v>
      </c>
      <c r="E70" s="36">
        <f t="shared" si="1"/>
        <v>859</v>
      </c>
    </row>
    <row r="71" spans="1:5" x14ac:dyDescent="0.35">
      <c r="A71" s="36">
        <v>3600</v>
      </c>
      <c r="B71" s="36" t="s">
        <v>305</v>
      </c>
      <c r="C71" s="36">
        <v>1382</v>
      </c>
      <c r="D71" s="36">
        <v>1326</v>
      </c>
      <c r="E71" s="36">
        <f t="shared" si="1"/>
        <v>2708</v>
      </c>
    </row>
    <row r="72" spans="1:5" x14ac:dyDescent="0.35">
      <c r="A72" s="36">
        <v>3620</v>
      </c>
      <c r="B72" s="36" t="s">
        <v>306</v>
      </c>
      <c r="C72" s="36">
        <v>2381</v>
      </c>
      <c r="D72" s="36">
        <v>1936</v>
      </c>
      <c r="E72" s="36">
        <f t="shared" si="1"/>
        <v>4317</v>
      </c>
    </row>
    <row r="73" spans="1:5" x14ac:dyDescent="0.35">
      <c r="A73" s="36">
        <v>3700</v>
      </c>
      <c r="B73" s="36" t="s">
        <v>307</v>
      </c>
      <c r="C73" s="36">
        <v>5315</v>
      </c>
      <c r="D73" s="36">
        <v>4808</v>
      </c>
      <c r="E73" s="36">
        <f t="shared" si="1"/>
        <v>10123</v>
      </c>
    </row>
    <row r="74" spans="1:5" x14ac:dyDescent="0.35">
      <c r="A74" s="36">
        <v>3800</v>
      </c>
      <c r="B74" s="36" t="s">
        <v>308</v>
      </c>
      <c r="C74" s="36">
        <v>2790</v>
      </c>
      <c r="D74" s="36">
        <v>2862</v>
      </c>
      <c r="E74" s="36">
        <f t="shared" si="1"/>
        <v>5652</v>
      </c>
    </row>
    <row r="75" spans="1:5" x14ac:dyDescent="0.35">
      <c r="A75" s="36">
        <v>3820</v>
      </c>
      <c r="B75" s="36" t="s">
        <v>309</v>
      </c>
      <c r="C75" s="36">
        <v>2731</v>
      </c>
      <c r="D75" s="36">
        <v>2090</v>
      </c>
      <c r="E75" s="36">
        <f t="shared" si="1"/>
        <v>4821</v>
      </c>
    </row>
    <row r="76" spans="1:5" x14ac:dyDescent="0.35">
      <c r="A76" s="36">
        <v>3900</v>
      </c>
      <c r="B76" s="36" t="s">
        <v>310</v>
      </c>
      <c r="C76" s="36">
        <v>951</v>
      </c>
      <c r="D76" s="36">
        <v>906</v>
      </c>
      <c r="E76" s="36">
        <f t="shared" si="1"/>
        <v>1857</v>
      </c>
    </row>
    <row r="77" spans="1:5" x14ac:dyDescent="0.35">
      <c r="A77" s="36">
        <v>4000</v>
      </c>
      <c r="B77" s="36" t="s">
        <v>311</v>
      </c>
      <c r="C77" s="36">
        <v>1433</v>
      </c>
      <c r="D77" s="36">
        <v>1144</v>
      </c>
      <c r="E77" s="36">
        <f t="shared" si="1"/>
        <v>2577</v>
      </c>
    </row>
    <row r="78" spans="1:5" x14ac:dyDescent="0.35">
      <c r="A78" s="36">
        <v>4100</v>
      </c>
      <c r="B78" s="36" t="s">
        <v>312</v>
      </c>
      <c r="C78" s="36">
        <v>3385</v>
      </c>
      <c r="D78" s="36">
        <v>3004</v>
      </c>
      <c r="E78" s="36">
        <f t="shared" si="1"/>
        <v>6389</v>
      </c>
    </row>
    <row r="79" spans="1:5" x14ac:dyDescent="0.35">
      <c r="A79" s="36">
        <v>4111</v>
      </c>
      <c r="B79" s="36" t="s">
        <v>313</v>
      </c>
      <c r="C79" s="36">
        <v>614</v>
      </c>
      <c r="D79" s="36">
        <v>556</v>
      </c>
      <c r="E79" s="36">
        <f t="shared" si="1"/>
        <v>1170</v>
      </c>
    </row>
    <row r="80" spans="1:5" x14ac:dyDescent="0.35">
      <c r="A80" s="36">
        <v>4120</v>
      </c>
      <c r="B80" s="36" t="s">
        <v>314</v>
      </c>
      <c r="C80" s="36">
        <v>3713</v>
      </c>
      <c r="D80" s="36">
        <v>3035</v>
      </c>
      <c r="E80" s="36">
        <f t="shared" si="1"/>
        <v>6748</v>
      </c>
    </row>
    <row r="81" spans="1:5" x14ac:dyDescent="0.35">
      <c r="A81" s="36">
        <v>4211</v>
      </c>
      <c r="B81" s="36" t="s">
        <v>315</v>
      </c>
      <c r="C81" s="36">
        <v>2093</v>
      </c>
      <c r="D81" s="36">
        <v>1963</v>
      </c>
      <c r="E81" s="36">
        <f t="shared" si="1"/>
        <v>4056</v>
      </c>
    </row>
    <row r="82" spans="1:5" x14ac:dyDescent="0.35">
      <c r="A82" s="36">
        <v>4225</v>
      </c>
      <c r="B82" s="36" t="s">
        <v>400</v>
      </c>
      <c r="C82" s="36">
        <v>123</v>
      </c>
      <c r="D82" s="36">
        <v>0</v>
      </c>
      <c r="E82" s="36">
        <f t="shared" si="1"/>
        <v>123</v>
      </c>
    </row>
    <row r="83" spans="1:5" x14ac:dyDescent="0.35">
      <c r="A83" s="36">
        <v>4300</v>
      </c>
      <c r="B83" s="36" t="s">
        <v>316</v>
      </c>
      <c r="C83" s="36">
        <v>1396</v>
      </c>
      <c r="D83" s="36">
        <v>1333</v>
      </c>
      <c r="E83" s="36">
        <f t="shared" si="1"/>
        <v>2729</v>
      </c>
    </row>
    <row r="84" spans="1:5" x14ac:dyDescent="0.35">
      <c r="A84" s="36">
        <v>4306</v>
      </c>
      <c r="B84" s="36" t="s">
        <v>401</v>
      </c>
      <c r="C84" s="36">
        <v>0</v>
      </c>
      <c r="D84" s="36">
        <v>100</v>
      </c>
      <c r="E84" s="36">
        <f t="shared" si="1"/>
        <v>100</v>
      </c>
    </row>
    <row r="85" spans="1:5" x14ac:dyDescent="0.35">
      <c r="A85" s="36">
        <v>4320</v>
      </c>
      <c r="B85" s="36" t="s">
        <v>317</v>
      </c>
      <c r="C85" s="36">
        <v>1391</v>
      </c>
      <c r="D85" s="36">
        <v>1191</v>
      </c>
      <c r="E85" s="36">
        <f t="shared" si="1"/>
        <v>2582</v>
      </c>
    </row>
    <row r="86" spans="1:5" x14ac:dyDescent="0.35">
      <c r="A86" s="36">
        <v>4400</v>
      </c>
      <c r="B86" s="36" t="s">
        <v>318</v>
      </c>
      <c r="C86" s="36">
        <v>2600</v>
      </c>
      <c r="D86" s="36">
        <v>2460</v>
      </c>
      <c r="E86" s="36">
        <f t="shared" si="1"/>
        <v>5060</v>
      </c>
    </row>
    <row r="87" spans="1:5" x14ac:dyDescent="0.35">
      <c r="A87" s="36">
        <v>4406</v>
      </c>
      <c r="B87" s="36" t="s">
        <v>402</v>
      </c>
      <c r="C87" s="36">
        <v>0</v>
      </c>
      <c r="D87" s="36">
        <v>239</v>
      </c>
      <c r="E87" s="36">
        <f t="shared" si="1"/>
        <v>239</v>
      </c>
    </row>
    <row r="88" spans="1:5" x14ac:dyDescent="0.35">
      <c r="A88" s="36">
        <v>4420</v>
      </c>
      <c r="B88" s="36" t="s">
        <v>319</v>
      </c>
      <c r="C88" s="36">
        <v>1715</v>
      </c>
      <c r="D88" s="36">
        <v>1484</v>
      </c>
      <c r="E88" s="36">
        <f t="shared" si="1"/>
        <v>3199</v>
      </c>
    </row>
    <row r="89" spans="1:5" x14ac:dyDescent="0.35">
      <c r="A89" s="36">
        <v>4500</v>
      </c>
      <c r="B89" s="36" t="s">
        <v>320</v>
      </c>
      <c r="C89" s="36">
        <v>6707</v>
      </c>
      <c r="D89" s="36">
        <v>6201</v>
      </c>
      <c r="E89" s="36">
        <f t="shared" si="1"/>
        <v>12908</v>
      </c>
    </row>
    <row r="90" spans="1:5" x14ac:dyDescent="0.35">
      <c r="A90" s="36">
        <v>4520</v>
      </c>
      <c r="B90" s="36" t="s">
        <v>321</v>
      </c>
      <c r="C90" s="36">
        <v>1830</v>
      </c>
      <c r="D90" s="36">
        <v>1327</v>
      </c>
      <c r="E90" s="36">
        <f t="shared" si="1"/>
        <v>3157</v>
      </c>
    </row>
    <row r="91" spans="1:5" x14ac:dyDescent="0.35">
      <c r="A91" s="36">
        <v>4600</v>
      </c>
      <c r="B91" s="36" t="s">
        <v>322</v>
      </c>
      <c r="C91" s="36">
        <v>970</v>
      </c>
      <c r="D91" s="36">
        <v>935</v>
      </c>
      <c r="E91" s="36">
        <f t="shared" si="1"/>
        <v>1905</v>
      </c>
    </row>
    <row r="92" spans="1:5" x14ac:dyDescent="0.35">
      <c r="A92" s="36">
        <v>4620</v>
      </c>
      <c r="B92" s="36" t="s">
        <v>323</v>
      </c>
      <c r="C92" s="36">
        <v>845</v>
      </c>
      <c r="D92" s="36">
        <v>730</v>
      </c>
      <c r="E92" s="36">
        <f t="shared" si="1"/>
        <v>1575</v>
      </c>
    </row>
    <row r="93" spans="1:5" x14ac:dyDescent="0.35">
      <c r="A93" s="36">
        <v>4700</v>
      </c>
      <c r="B93" s="36" t="s">
        <v>324</v>
      </c>
      <c r="C93" s="36">
        <v>1490</v>
      </c>
      <c r="D93" s="36">
        <v>1250</v>
      </c>
      <c r="E93" s="36">
        <f t="shared" si="1"/>
        <v>2740</v>
      </c>
    </row>
    <row r="94" spans="1:5" x14ac:dyDescent="0.35">
      <c r="A94" s="36">
        <v>4720</v>
      </c>
      <c r="B94" s="36" t="s">
        <v>325</v>
      </c>
      <c r="C94" s="36">
        <v>604</v>
      </c>
      <c r="D94" s="36">
        <v>515</v>
      </c>
      <c r="E94" s="36">
        <f t="shared" si="1"/>
        <v>1119</v>
      </c>
    </row>
    <row r="95" spans="1:5" x14ac:dyDescent="0.35">
      <c r="A95" s="36">
        <v>4800</v>
      </c>
      <c r="B95" s="36" t="s">
        <v>326</v>
      </c>
      <c r="C95" s="36">
        <v>1086</v>
      </c>
      <c r="D95" s="36">
        <v>1009</v>
      </c>
      <c r="E95" s="36">
        <f t="shared" si="1"/>
        <v>2095</v>
      </c>
    </row>
    <row r="96" spans="1:5" x14ac:dyDescent="0.35">
      <c r="A96" s="36">
        <v>4820</v>
      </c>
      <c r="B96" s="36" t="s">
        <v>327</v>
      </c>
      <c r="C96" s="36">
        <v>544</v>
      </c>
      <c r="D96" s="36">
        <v>537</v>
      </c>
      <c r="E96" s="36">
        <f t="shared" si="1"/>
        <v>1081</v>
      </c>
    </row>
    <row r="97" spans="1:5" x14ac:dyDescent="0.35">
      <c r="A97" s="36">
        <v>4821</v>
      </c>
      <c r="B97" s="36" t="s">
        <v>328</v>
      </c>
      <c r="C97" s="36">
        <v>815</v>
      </c>
      <c r="D97" s="36">
        <v>734</v>
      </c>
      <c r="E97" s="36">
        <f t="shared" si="1"/>
        <v>1549</v>
      </c>
    </row>
    <row r="98" spans="1:5" x14ac:dyDescent="0.35">
      <c r="A98" s="36">
        <v>4911</v>
      </c>
      <c r="B98" s="36" t="s">
        <v>329</v>
      </c>
      <c r="C98" s="36">
        <v>641</v>
      </c>
      <c r="D98" s="36">
        <v>526</v>
      </c>
      <c r="E98" s="36">
        <f t="shared" si="1"/>
        <v>1167</v>
      </c>
    </row>
    <row r="99" spans="1:5" x14ac:dyDescent="0.35">
      <c r="A99" s="36">
        <v>5000</v>
      </c>
      <c r="B99" s="36" t="s">
        <v>330</v>
      </c>
      <c r="C99" s="36">
        <v>1434</v>
      </c>
      <c r="D99" s="36">
        <v>1480</v>
      </c>
      <c r="E99" s="36">
        <f t="shared" si="1"/>
        <v>2914</v>
      </c>
    </row>
    <row r="100" spans="1:5" x14ac:dyDescent="0.35">
      <c r="A100" s="36">
        <v>5020</v>
      </c>
      <c r="B100" s="36" t="s">
        <v>331</v>
      </c>
      <c r="C100" s="36">
        <v>444</v>
      </c>
      <c r="D100" s="36">
        <v>395</v>
      </c>
      <c r="E100" s="36">
        <f t="shared" si="1"/>
        <v>839</v>
      </c>
    </row>
    <row r="101" spans="1:5" x14ac:dyDescent="0.35">
      <c r="A101" s="36">
        <v>5100</v>
      </c>
      <c r="B101" s="36" t="s">
        <v>332</v>
      </c>
      <c r="C101" s="36">
        <v>792</v>
      </c>
      <c r="D101" s="36">
        <v>788</v>
      </c>
      <c r="E101" s="36">
        <f t="shared" si="1"/>
        <v>1580</v>
      </c>
    </row>
    <row r="102" spans="1:5" x14ac:dyDescent="0.35">
      <c r="A102" s="36">
        <v>5130</v>
      </c>
      <c r="B102" s="36" t="s">
        <v>333</v>
      </c>
      <c r="C102" s="36">
        <v>487</v>
      </c>
      <c r="D102" s="36">
        <v>405</v>
      </c>
      <c r="E102" s="36">
        <f t="shared" si="1"/>
        <v>892</v>
      </c>
    </row>
    <row r="103" spans="1:5" x14ac:dyDescent="0.35">
      <c r="A103" s="36">
        <v>5131</v>
      </c>
      <c r="B103" s="36" t="s">
        <v>334</v>
      </c>
      <c r="C103" s="36">
        <v>461</v>
      </c>
      <c r="D103" s="36">
        <v>460</v>
      </c>
      <c r="E103" s="36">
        <f t="shared" si="1"/>
        <v>921</v>
      </c>
    </row>
    <row r="104" spans="1:5" x14ac:dyDescent="0.35">
      <c r="A104" s="36">
        <v>5200</v>
      </c>
      <c r="B104" s="36" t="s">
        <v>335</v>
      </c>
      <c r="C104" s="36">
        <v>717</v>
      </c>
      <c r="D104" s="36">
        <v>676</v>
      </c>
      <c r="E104" s="36">
        <f t="shared" si="1"/>
        <v>1393</v>
      </c>
    </row>
    <row r="105" spans="1:5" x14ac:dyDescent="0.35">
      <c r="A105" s="36">
        <v>5321</v>
      </c>
      <c r="B105" s="36" t="s">
        <v>336</v>
      </c>
      <c r="C105" s="36">
        <v>2592</v>
      </c>
      <c r="D105" s="36">
        <v>2237</v>
      </c>
      <c r="E105" s="36">
        <f t="shared" si="1"/>
        <v>4829</v>
      </c>
    </row>
    <row r="106" spans="1:5" x14ac:dyDescent="0.35">
      <c r="A106" s="36">
        <v>5411</v>
      </c>
      <c r="B106" s="36" t="s">
        <v>337</v>
      </c>
      <c r="C106" s="36">
        <v>724</v>
      </c>
      <c r="D106" s="36">
        <v>624</v>
      </c>
      <c r="E106" s="36">
        <f t="shared" si="1"/>
        <v>1348</v>
      </c>
    </row>
    <row r="107" spans="1:5" x14ac:dyDescent="0.35">
      <c r="A107" s="36">
        <v>5412</v>
      </c>
      <c r="B107" s="36" t="s">
        <v>338</v>
      </c>
      <c r="C107" s="36">
        <v>2325</v>
      </c>
      <c r="D107" s="36">
        <v>1863</v>
      </c>
      <c r="E107" s="36">
        <f t="shared" si="1"/>
        <v>4188</v>
      </c>
    </row>
    <row r="108" spans="1:5" x14ac:dyDescent="0.35">
      <c r="A108" s="36">
        <v>5500</v>
      </c>
      <c r="B108" s="36" t="s">
        <v>339</v>
      </c>
      <c r="C108" s="36">
        <v>1663</v>
      </c>
      <c r="D108" s="36">
        <v>1576</v>
      </c>
      <c r="E108" s="36">
        <f t="shared" si="1"/>
        <v>3239</v>
      </c>
    </row>
    <row r="109" spans="1:5" x14ac:dyDescent="0.35">
      <c r="A109" s="36">
        <v>5520</v>
      </c>
      <c r="B109" s="36" t="s">
        <v>340</v>
      </c>
      <c r="C109" s="36">
        <v>1546</v>
      </c>
      <c r="D109" s="36">
        <v>1368</v>
      </c>
      <c r="E109" s="36">
        <f t="shared" si="1"/>
        <v>2914</v>
      </c>
    </row>
    <row r="110" spans="1:5" x14ac:dyDescent="0.35">
      <c r="A110" s="36">
        <v>5530</v>
      </c>
      <c r="B110" s="36" t="s">
        <v>341</v>
      </c>
      <c r="C110" s="36">
        <v>926</v>
      </c>
      <c r="D110" s="36">
        <v>791</v>
      </c>
      <c r="E110" s="36">
        <f t="shared" si="1"/>
        <v>1717</v>
      </c>
    </row>
    <row r="111" spans="1:5" x14ac:dyDescent="0.35">
      <c r="A111" s="36">
        <v>5600</v>
      </c>
      <c r="B111" s="36" t="s">
        <v>342</v>
      </c>
      <c r="C111" s="36">
        <v>497</v>
      </c>
      <c r="D111" s="36">
        <v>449</v>
      </c>
      <c r="E111" s="36">
        <f t="shared" si="1"/>
        <v>946</v>
      </c>
    </row>
    <row r="112" spans="1:5" x14ac:dyDescent="0.35">
      <c r="A112" s="36">
        <v>5620</v>
      </c>
      <c r="B112" s="36" t="s">
        <v>343</v>
      </c>
      <c r="C112" s="36">
        <v>264</v>
      </c>
      <c r="D112" s="36">
        <v>267</v>
      </c>
      <c r="E112" s="36">
        <f t="shared" si="1"/>
        <v>531</v>
      </c>
    </row>
    <row r="113" spans="1:5" x14ac:dyDescent="0.35">
      <c r="A113" s="36">
        <v>5711</v>
      </c>
      <c r="B113" s="36" t="s">
        <v>344</v>
      </c>
      <c r="C113" s="36">
        <v>1174</v>
      </c>
      <c r="D113" s="36">
        <v>1031</v>
      </c>
      <c r="E113" s="36">
        <f t="shared" si="1"/>
        <v>2205</v>
      </c>
    </row>
    <row r="114" spans="1:5" x14ac:dyDescent="0.35">
      <c r="A114" s="36">
        <v>5712</v>
      </c>
      <c r="B114" s="36" t="s">
        <v>345</v>
      </c>
      <c r="C114" s="36">
        <v>838</v>
      </c>
      <c r="D114" s="36">
        <v>741</v>
      </c>
      <c r="E114" s="36">
        <f t="shared" si="1"/>
        <v>1579</v>
      </c>
    </row>
    <row r="115" spans="1:5" x14ac:dyDescent="0.35">
      <c r="A115" s="36">
        <v>5720</v>
      </c>
      <c r="B115" s="36" t="s">
        <v>346</v>
      </c>
      <c r="C115" s="36">
        <v>1230</v>
      </c>
      <c r="D115" s="36">
        <v>989</v>
      </c>
      <c r="E115" s="36">
        <f t="shared" si="1"/>
        <v>2219</v>
      </c>
    </row>
    <row r="116" spans="1:5" x14ac:dyDescent="0.35">
      <c r="A116" s="36">
        <v>5800</v>
      </c>
      <c r="B116" s="36" t="s">
        <v>347</v>
      </c>
      <c r="C116" s="36">
        <v>1892</v>
      </c>
      <c r="D116" s="36">
        <v>1632</v>
      </c>
      <c r="E116" s="36">
        <f t="shared" si="1"/>
        <v>3524</v>
      </c>
    </row>
    <row r="117" spans="1:5" x14ac:dyDescent="0.35">
      <c r="A117" s="36">
        <v>5820</v>
      </c>
      <c r="B117" s="36" t="s">
        <v>348</v>
      </c>
      <c r="C117" s="36">
        <v>1251</v>
      </c>
      <c r="D117" s="36">
        <v>995</v>
      </c>
      <c r="E117" s="36">
        <f t="shared" si="1"/>
        <v>2246</v>
      </c>
    </row>
    <row r="118" spans="1:5" x14ac:dyDescent="0.35">
      <c r="A118" s="36">
        <v>5900</v>
      </c>
      <c r="B118" s="36" t="s">
        <v>349</v>
      </c>
      <c r="C118" s="36">
        <v>1223</v>
      </c>
      <c r="D118" s="36">
        <v>982</v>
      </c>
      <c r="E118" s="36">
        <f t="shared" si="1"/>
        <v>2205</v>
      </c>
    </row>
    <row r="119" spans="1:5" x14ac:dyDescent="0.35">
      <c r="A119" s="36">
        <v>5920</v>
      </c>
      <c r="B119" s="36" t="s">
        <v>350</v>
      </c>
      <c r="C119" s="36">
        <v>439</v>
      </c>
      <c r="D119" s="36">
        <v>314</v>
      </c>
      <c r="E119" s="36">
        <f t="shared" si="1"/>
        <v>753</v>
      </c>
    </row>
    <row r="120" spans="1:5" x14ac:dyDescent="0.35">
      <c r="A120" s="36">
        <v>5921</v>
      </c>
      <c r="B120" s="36" t="s">
        <v>351</v>
      </c>
      <c r="C120" s="36">
        <v>722</v>
      </c>
      <c r="D120" s="36">
        <v>557</v>
      </c>
      <c r="E120" s="36">
        <f t="shared" si="1"/>
        <v>1279</v>
      </c>
    </row>
    <row r="121" spans="1:5" x14ac:dyDescent="0.35">
      <c r="A121" s="36">
        <v>6000</v>
      </c>
      <c r="B121" s="36" t="s">
        <v>352</v>
      </c>
      <c r="C121" s="36">
        <v>495</v>
      </c>
      <c r="D121" s="36">
        <v>381</v>
      </c>
      <c r="E121" s="36">
        <f t="shared" si="1"/>
        <v>876</v>
      </c>
    </row>
    <row r="122" spans="1:5" x14ac:dyDescent="0.35">
      <c r="A122" s="36">
        <v>6100</v>
      </c>
      <c r="B122" s="36" t="s">
        <v>353</v>
      </c>
      <c r="C122" s="36">
        <v>9465</v>
      </c>
      <c r="D122" s="36">
        <v>8813</v>
      </c>
      <c r="E122" s="36">
        <f t="shared" si="1"/>
        <v>18278</v>
      </c>
    </row>
    <row r="123" spans="1:5" x14ac:dyDescent="0.35">
      <c r="A123" s="36">
        <v>6120</v>
      </c>
      <c r="B123" s="36" t="s">
        <v>354</v>
      </c>
      <c r="C123" s="36">
        <v>2091</v>
      </c>
      <c r="D123" s="36">
        <v>1824</v>
      </c>
      <c r="E123" s="36">
        <f t="shared" si="1"/>
        <v>3915</v>
      </c>
    </row>
    <row r="124" spans="1:5" x14ac:dyDescent="0.35">
      <c r="A124" s="36">
        <v>6177</v>
      </c>
      <c r="B124" s="36" t="s">
        <v>355</v>
      </c>
      <c r="C124" s="36">
        <v>6</v>
      </c>
      <c r="D124" s="36">
        <v>5</v>
      </c>
      <c r="E124" s="36">
        <f t="shared" si="1"/>
        <v>11</v>
      </c>
    </row>
    <row r="125" spans="1:5" x14ac:dyDescent="0.35">
      <c r="A125" s="36">
        <v>6200</v>
      </c>
      <c r="B125" s="36" t="s">
        <v>356</v>
      </c>
      <c r="C125" s="36">
        <v>2031</v>
      </c>
      <c r="D125" s="36">
        <v>1754</v>
      </c>
      <c r="E125" s="36">
        <f t="shared" si="1"/>
        <v>3785</v>
      </c>
    </row>
    <row r="126" spans="1:5" x14ac:dyDescent="0.35">
      <c r="A126" s="36">
        <v>6220</v>
      </c>
      <c r="B126" s="36" t="s">
        <v>357</v>
      </c>
      <c r="C126" s="36">
        <v>945</v>
      </c>
      <c r="D126" s="36">
        <v>660</v>
      </c>
      <c r="E126" s="36">
        <f t="shared" si="1"/>
        <v>1605</v>
      </c>
    </row>
    <row r="127" spans="1:5" x14ac:dyDescent="0.35">
      <c r="A127" s="36">
        <v>6312</v>
      </c>
      <c r="B127" s="36" t="s">
        <v>358</v>
      </c>
      <c r="C127" s="36">
        <v>367</v>
      </c>
      <c r="D127" s="36">
        <v>299</v>
      </c>
      <c r="E127" s="36">
        <f t="shared" si="1"/>
        <v>666</v>
      </c>
    </row>
    <row r="128" spans="1:5" x14ac:dyDescent="0.35">
      <c r="A128" s="36">
        <v>6400</v>
      </c>
      <c r="B128" s="36" t="s">
        <v>359</v>
      </c>
      <c r="C128" s="36">
        <v>1677</v>
      </c>
      <c r="D128" s="36">
        <v>1475</v>
      </c>
      <c r="E128" s="36">
        <f t="shared" si="1"/>
        <v>3152</v>
      </c>
    </row>
    <row r="129" spans="1:5" x14ac:dyDescent="0.35">
      <c r="A129" s="36">
        <v>6500</v>
      </c>
      <c r="B129" s="36" t="s">
        <v>360</v>
      </c>
      <c r="C129" s="36">
        <v>1332</v>
      </c>
      <c r="D129" s="36">
        <v>1121</v>
      </c>
      <c r="E129" s="36">
        <f t="shared" si="1"/>
        <v>2453</v>
      </c>
    </row>
    <row r="130" spans="1:5" x14ac:dyDescent="0.35">
      <c r="A130" s="36">
        <v>6600</v>
      </c>
      <c r="B130" s="36" t="s">
        <v>361</v>
      </c>
      <c r="C130" s="36">
        <v>1254</v>
      </c>
      <c r="D130" s="36">
        <v>1080</v>
      </c>
      <c r="E130" s="36">
        <f t="shared" si="1"/>
        <v>2334</v>
      </c>
    </row>
    <row r="131" spans="1:5" x14ac:dyDescent="0.35">
      <c r="A131" s="36">
        <v>6711</v>
      </c>
      <c r="B131" s="36" t="s">
        <v>362</v>
      </c>
      <c r="C131" s="36">
        <v>1584</v>
      </c>
      <c r="D131" s="36">
        <v>1502</v>
      </c>
      <c r="E131" s="36">
        <f t="shared" ref="E131:E155" si="2">SUM(C131:D131)</f>
        <v>3086</v>
      </c>
    </row>
    <row r="132" spans="1:5" x14ac:dyDescent="0.35">
      <c r="A132" s="36">
        <v>6811</v>
      </c>
      <c r="B132" s="36" t="s">
        <v>363</v>
      </c>
      <c r="C132" s="36">
        <v>521</v>
      </c>
      <c r="D132" s="36">
        <v>416</v>
      </c>
      <c r="E132" s="36">
        <f t="shared" si="2"/>
        <v>937</v>
      </c>
    </row>
    <row r="133" spans="1:5" x14ac:dyDescent="0.35">
      <c r="A133" s="36">
        <v>6812</v>
      </c>
      <c r="B133" s="36" t="s">
        <v>364</v>
      </c>
      <c r="C133" s="36">
        <v>323</v>
      </c>
      <c r="D133" s="36">
        <v>283</v>
      </c>
      <c r="E133" s="36">
        <f t="shared" si="2"/>
        <v>606</v>
      </c>
    </row>
    <row r="134" spans="1:5" x14ac:dyDescent="0.35">
      <c r="A134" s="36">
        <v>6900</v>
      </c>
      <c r="B134" s="36" t="s">
        <v>365</v>
      </c>
      <c r="C134" s="36">
        <v>1100</v>
      </c>
      <c r="D134" s="36">
        <v>997</v>
      </c>
      <c r="E134" s="36">
        <f t="shared" si="2"/>
        <v>2097</v>
      </c>
    </row>
    <row r="135" spans="1:5" x14ac:dyDescent="0.35">
      <c r="A135" s="36">
        <v>6920</v>
      </c>
      <c r="B135" s="36" t="s">
        <v>366</v>
      </c>
      <c r="C135" s="36">
        <v>900</v>
      </c>
      <c r="D135" s="36">
        <v>751</v>
      </c>
      <c r="E135" s="36">
        <f t="shared" si="2"/>
        <v>1651</v>
      </c>
    </row>
    <row r="136" spans="1:5" x14ac:dyDescent="0.35">
      <c r="A136" s="36">
        <v>7011</v>
      </c>
      <c r="B136" s="36" t="s">
        <v>367</v>
      </c>
      <c r="C136" s="36">
        <v>637</v>
      </c>
      <c r="D136" s="36">
        <v>588</v>
      </c>
      <c r="E136" s="36">
        <f t="shared" si="2"/>
        <v>1225</v>
      </c>
    </row>
    <row r="137" spans="1:5" x14ac:dyDescent="0.35">
      <c r="A137" s="36">
        <v>7012</v>
      </c>
      <c r="B137" s="36" t="s">
        <v>368</v>
      </c>
      <c r="C137" s="36">
        <v>1280</v>
      </c>
      <c r="D137" s="36">
        <v>1175</v>
      </c>
      <c r="E137" s="36">
        <f t="shared" si="2"/>
        <v>2455</v>
      </c>
    </row>
    <row r="138" spans="1:5" x14ac:dyDescent="0.35">
      <c r="A138" s="36">
        <v>7100</v>
      </c>
      <c r="B138" s="36" t="s">
        <v>369</v>
      </c>
      <c r="C138" s="36">
        <v>1468</v>
      </c>
      <c r="D138" s="36">
        <v>1382</v>
      </c>
      <c r="E138" s="36">
        <f t="shared" si="2"/>
        <v>2850</v>
      </c>
    </row>
    <row r="139" spans="1:5" x14ac:dyDescent="0.35">
      <c r="A139" s="36">
        <v>7200</v>
      </c>
      <c r="B139" s="36" t="s">
        <v>370</v>
      </c>
      <c r="C139" s="36">
        <v>1000</v>
      </c>
      <c r="D139" s="36">
        <v>718</v>
      </c>
      <c r="E139" s="36">
        <f t="shared" si="2"/>
        <v>1718</v>
      </c>
    </row>
    <row r="140" spans="1:5" x14ac:dyDescent="0.35">
      <c r="A140" s="36">
        <v>7300</v>
      </c>
      <c r="B140" s="36" t="s">
        <v>371</v>
      </c>
      <c r="C140" s="36">
        <v>1582</v>
      </c>
      <c r="D140" s="36">
        <v>1247</v>
      </c>
      <c r="E140" s="36">
        <f t="shared" si="2"/>
        <v>2829</v>
      </c>
    </row>
    <row r="141" spans="1:5" x14ac:dyDescent="0.35">
      <c r="A141" s="36">
        <v>7320</v>
      </c>
      <c r="B141" s="36" t="s">
        <v>372</v>
      </c>
      <c r="C141" s="36">
        <v>1136</v>
      </c>
      <c r="D141" s="36">
        <v>919</v>
      </c>
      <c r="E141" s="36">
        <f t="shared" si="2"/>
        <v>2055</v>
      </c>
    </row>
    <row r="142" spans="1:5" x14ac:dyDescent="0.35">
      <c r="A142" s="36">
        <v>7400</v>
      </c>
      <c r="B142" s="36" t="s">
        <v>373</v>
      </c>
      <c r="C142" s="36">
        <v>906</v>
      </c>
      <c r="D142" s="36">
        <v>746</v>
      </c>
      <c r="E142" s="36">
        <f t="shared" si="2"/>
        <v>1652</v>
      </c>
    </row>
    <row r="143" spans="1:5" x14ac:dyDescent="0.35">
      <c r="A143" s="36">
        <v>7500</v>
      </c>
      <c r="B143" s="36" t="s">
        <v>374</v>
      </c>
      <c r="C143" s="36">
        <v>3651</v>
      </c>
      <c r="D143" s="36">
        <v>3265</v>
      </c>
      <c r="E143" s="36">
        <f t="shared" si="2"/>
        <v>6916</v>
      </c>
    </row>
    <row r="144" spans="1:5" x14ac:dyDescent="0.35">
      <c r="A144" s="36">
        <v>7611</v>
      </c>
      <c r="B144" s="36" t="s">
        <v>375</v>
      </c>
      <c r="C144" s="36">
        <v>295</v>
      </c>
      <c r="D144" s="36">
        <v>209</v>
      </c>
      <c r="E144" s="36">
        <f t="shared" si="2"/>
        <v>504</v>
      </c>
    </row>
    <row r="145" spans="1:5" x14ac:dyDescent="0.35">
      <c r="A145" s="36">
        <v>7612</v>
      </c>
      <c r="B145" s="36" t="s">
        <v>376</v>
      </c>
      <c r="C145" s="36">
        <v>403</v>
      </c>
      <c r="D145" s="36">
        <v>323</v>
      </c>
      <c r="E145" s="36">
        <f t="shared" si="2"/>
        <v>726</v>
      </c>
    </row>
    <row r="146" spans="1:5" x14ac:dyDescent="0.35">
      <c r="A146" s="36">
        <v>7613</v>
      </c>
      <c r="B146" s="36" t="s">
        <v>377</v>
      </c>
      <c r="C146" s="36">
        <v>859</v>
      </c>
      <c r="D146" s="36">
        <v>809</v>
      </c>
      <c r="E146" s="36">
        <f t="shared" si="2"/>
        <v>1668</v>
      </c>
    </row>
    <row r="147" spans="1:5" x14ac:dyDescent="0.35">
      <c r="A147" s="36">
        <v>7620</v>
      </c>
      <c r="B147" s="36" t="s">
        <v>378</v>
      </c>
      <c r="C147" s="36">
        <v>2192</v>
      </c>
      <c r="D147" s="36">
        <v>1597</v>
      </c>
      <c r="E147" s="36">
        <f t="shared" si="2"/>
        <v>3789</v>
      </c>
    </row>
    <row r="148" spans="1:5" x14ac:dyDescent="0.35">
      <c r="A148" s="36">
        <v>7700</v>
      </c>
      <c r="B148" s="36" t="s">
        <v>379</v>
      </c>
      <c r="C148" s="36">
        <v>1564</v>
      </c>
      <c r="D148" s="36">
        <v>1357</v>
      </c>
      <c r="E148" s="36">
        <f t="shared" si="2"/>
        <v>2921</v>
      </c>
    </row>
    <row r="149" spans="1:5" x14ac:dyDescent="0.35">
      <c r="A149" s="36">
        <v>7800</v>
      </c>
      <c r="B149" s="36" t="s">
        <v>380</v>
      </c>
      <c r="C149" s="36">
        <v>881</v>
      </c>
      <c r="D149" s="36">
        <v>816</v>
      </c>
      <c r="E149" s="36">
        <f t="shared" si="2"/>
        <v>1697</v>
      </c>
    </row>
    <row r="150" spans="1:5" x14ac:dyDescent="0.35">
      <c r="A150" s="36">
        <v>7900</v>
      </c>
      <c r="B150" s="36" t="s">
        <v>381</v>
      </c>
      <c r="C150" s="36">
        <v>551</v>
      </c>
      <c r="D150" s="36">
        <v>471</v>
      </c>
      <c r="E150" s="36">
        <f t="shared" si="2"/>
        <v>1022</v>
      </c>
    </row>
    <row r="151" spans="1:5" x14ac:dyDescent="0.35">
      <c r="A151" s="36">
        <v>8020</v>
      </c>
      <c r="B151" s="36" t="s">
        <v>382</v>
      </c>
      <c r="C151" s="36">
        <v>1334</v>
      </c>
      <c r="D151" s="36">
        <v>1291</v>
      </c>
      <c r="E151" s="36">
        <f t="shared" si="2"/>
        <v>2625</v>
      </c>
    </row>
    <row r="152" spans="1:5" x14ac:dyDescent="0.35">
      <c r="A152" s="36">
        <v>8111</v>
      </c>
      <c r="B152" s="36" t="s">
        <v>383</v>
      </c>
      <c r="C152" s="36">
        <v>201</v>
      </c>
      <c r="D152" s="36">
        <v>244</v>
      </c>
      <c r="E152" s="36">
        <f t="shared" si="2"/>
        <v>445</v>
      </c>
    </row>
    <row r="153" spans="1:5" x14ac:dyDescent="0.35">
      <c r="A153" s="36">
        <v>8113</v>
      </c>
      <c r="B153" s="36" t="s">
        <v>384</v>
      </c>
      <c r="C153" s="36">
        <v>530</v>
      </c>
      <c r="D153" s="36">
        <v>458</v>
      </c>
      <c r="E153" s="36">
        <f t="shared" si="2"/>
        <v>988</v>
      </c>
    </row>
    <row r="154" spans="1:5" x14ac:dyDescent="0.35">
      <c r="A154" s="36">
        <v>8200</v>
      </c>
      <c r="B154" s="36" t="s">
        <v>385</v>
      </c>
      <c r="C154" s="36">
        <v>626</v>
      </c>
      <c r="D154" s="36">
        <v>733</v>
      </c>
      <c r="E154" s="36">
        <f t="shared" si="2"/>
        <v>1359</v>
      </c>
    </row>
    <row r="155" spans="1:5" ht="15" thickBot="1" x14ac:dyDescent="0.4">
      <c r="A155" s="55">
        <v>8220</v>
      </c>
      <c r="B155" s="55" t="s">
        <v>386</v>
      </c>
      <c r="C155" s="36">
        <v>1211</v>
      </c>
      <c r="D155" s="36">
        <v>931</v>
      </c>
      <c r="E155" s="36">
        <f t="shared" si="2"/>
        <v>2142</v>
      </c>
    </row>
    <row r="156" spans="1:5" ht="15" thickTop="1" x14ac:dyDescent="0.35"/>
    <row r="157" spans="1:5" x14ac:dyDescent="0.35">
      <c r="B157" s="36" t="s">
        <v>404</v>
      </c>
      <c r="C157" s="36">
        <f>SUM(C2:C155)</f>
        <v>231571</v>
      </c>
      <c r="D157" s="36">
        <f t="shared" ref="D157:E157" si="3">SUM(D2:D155)</f>
        <v>203999</v>
      </c>
      <c r="E157" s="36">
        <f t="shared" si="3"/>
        <v>435570</v>
      </c>
    </row>
  </sheetData>
  <sheetProtection algorithmName="SHA-512" hashValue="7J09Da4mY2sGuX95oVdqFyHkVwa2A/0uom4MEYMYBO1aC9GH/3bCzXmCzWDeyx5dNYTDQxlfTcxkWqRQnr5A2w==" saltValue="XKIxIjKHZFlXBMKo3+J4gg==" spinCount="100000" sheet="1" objects="1" scenarios="1"/>
  <pageMargins left="0" right="0" top="0.75" bottom="0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Summary 20 with Consd Dist(use)</vt:lpstr>
      <vt:lpstr>Summary FY20</vt:lpstr>
      <vt:lpstr>Part 1</vt:lpstr>
      <vt:lpstr>part 2 totals</vt:lpstr>
      <vt:lpstr>Part 2</vt:lpstr>
      <vt:lpstr>Elem Second Child Count 20</vt:lpstr>
      <vt:lpstr>M1NM ELEM SEC CC20</vt:lpstr>
      <vt:lpstr>'Summary FY20'!Print_Area</vt:lpstr>
      <vt:lpstr>'Elem Second Child Count 20'!Print_Titles</vt:lpstr>
      <vt:lpstr>'M1NM ELEM SEC CC20'!Print_Titles</vt:lpstr>
      <vt:lpstr>'Part 1'!Print_Titles</vt:lpstr>
      <vt:lpstr>'part 2 totals'!Print_Titles</vt:lpstr>
      <vt:lpstr>'Summary FY20'!Print_Titles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Na'Son White</dc:creator>
  <cp:lastModifiedBy>Chris Line</cp:lastModifiedBy>
  <cp:lastPrinted>2021-08-11T19:38:39Z</cp:lastPrinted>
  <dcterms:created xsi:type="dcterms:W3CDTF">2018-06-21T16:05:21Z</dcterms:created>
  <dcterms:modified xsi:type="dcterms:W3CDTF">2021-09-29T19:53:04Z</dcterms:modified>
</cp:coreProperties>
</file>