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7.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8.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9.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10.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ThisWorkbook" defaultThemeVersion="166925"/>
  <mc:AlternateContent xmlns:mc="http://schemas.openxmlformats.org/markup-compatibility/2006">
    <mc:Choice Requires="x15">
      <x15ac:absPath xmlns:x15ac="http://schemas.microsoft.com/office/spreadsheetml/2010/11/ac" url="C:\Users\dithomas\Documents\"/>
    </mc:Choice>
  </mc:AlternateContent>
  <xr:revisionPtr revIDLastSave="0" documentId="8_{000A3AD0-94CD-4D7F-9D4E-686FD256AB9D}" xr6:coauthVersionLast="45" xr6:coauthVersionMax="45" xr10:uidLastSave="{00000000-0000-0000-0000-000000000000}"/>
  <bookViews>
    <workbookView xWindow="-98" yWindow="-98" windowWidth="20715" windowHeight="13276" tabRatio="850" xr2:uid="{00000000-000D-0000-FFFF-FFFF00000000}"/>
  </bookViews>
  <sheets>
    <sheet name="Contents" sheetId="11" r:id="rId1"/>
    <sheet name="About the Tool" sheetId="9" r:id="rId2"/>
    <sheet name="Tool Instructions" sheetId="1" r:id="rId3"/>
    <sheet name="FAQs and Definitions" sheetId="10" r:id="rId4"/>
    <sheet name="1a. Get Ready - Plan" sheetId="31" r:id="rId5"/>
    <sheet name="1b. Get Ready-Select Indicators" sheetId="32" r:id="rId6"/>
    <sheet name="Indicator Drop Downs" sheetId="33" state="hidden" r:id="rId7"/>
    <sheet name="2a. Enter LEA Data" sheetId="25" r:id="rId8"/>
    <sheet name="2b.Enter WRE Data" sheetId="2" r:id="rId9"/>
    <sheet name="2c. Enter SHS Data" sheetId="18" r:id="rId10"/>
    <sheet name="2d. Enter EUT Data" sheetId="19" r:id="rId11"/>
    <sheet name="3a. Identify WRE Needs" sheetId="4" r:id="rId12"/>
    <sheet name="3b. Identify SHS Needs" sheetId="7" r:id="rId13"/>
    <sheet name="3c. Identify EUT Needs" sheetId="8" r:id="rId14"/>
    <sheet name="4a. Analyze WRE Needs" sheetId="20" r:id="rId15"/>
    <sheet name="4b. Analyze SHS Needs" sheetId="26" r:id="rId16"/>
    <sheet name="4c. Analyze EUT Needs" sheetId="27" r:id="rId17"/>
    <sheet name="5. Address Prioritized Needs" sheetId="29" r:id="rId18"/>
    <sheet name="Resources and Key Contacts" sheetId="30" state="hidden" r:id="rId19"/>
    <sheet name="DataValidation" sheetId="21" state="hidden" r:id="rId20"/>
    <sheet name="Drop Down (Hide)yes" sheetId="15" state="hidden" r:id="rId21"/>
  </sheets>
  <definedNames>
    <definedName name="Mbps">'Indicator Drop Downs'!$J$8:$J$158</definedName>
    <definedName name="Number">'Indicator Drop Downs'!$F$8:$F$108</definedName>
    <definedName name="Number2">'Indicator Drop Downs'!$G$8:$G$58</definedName>
    <definedName name="Number3">'Indicator Drop Downs'!$H$8:$H$207</definedName>
    <definedName name="Number4">'Indicator Drop Downs'!$I$8:$I$257</definedName>
    <definedName name="_xlnm.Print_Area" localSheetId="8">'2b.Enter WRE Data'!$A$1:$DC$60</definedName>
    <definedName name="_xlnm.Print_Area" localSheetId="9">'2c. Enter SHS Data'!$A$1:$AY$60</definedName>
    <definedName name="_xlnm.Print_Area" localSheetId="10">'2d. Enter EUT Data'!$A$1:$AN$60</definedName>
    <definedName name="_xlnm.Print_Area" localSheetId="11">'3a. Identify WRE Needs'!$A$1:$J$267</definedName>
    <definedName name="_xlnm.Print_Area" localSheetId="12">'3b. Identify SHS Needs'!$A$1:$J$142</definedName>
    <definedName name="_xlnm.Print_Area" localSheetId="13">'3c. Identify EUT Needs'!$A$1:$I$224</definedName>
    <definedName name="_xlnm.Print_Area" localSheetId="14">'4a. Analyze WRE Needs'!$A$1:$D$87</definedName>
    <definedName name="_xlnm.Print_Area" localSheetId="15">'4b. Analyze SHS Needs'!$A$1:$D$86</definedName>
    <definedName name="_xlnm.Print_Area" localSheetId="16">'4c. Analyze EUT Needs'!$A$1:$D$83</definedName>
    <definedName name="_xlnm.Print_Area" localSheetId="17">'5. Address Prioritized Needs'!$A$1:$C$139</definedName>
    <definedName name="_xlnm.Print_Area" localSheetId="1">'About the Tool'!$A$1:$H$19</definedName>
    <definedName name="_xlnm.Print_Area" localSheetId="2">'Tool Instructions'!$A$1:$J$58</definedName>
    <definedName name="Whether_a_school_library_media_center_is_available__Number_of_schools_for_entire_LEA__Yes_No_school_by_school">'1b. Get Ready-Select Indicators'!$B$47</definedName>
    <definedName name="YesNo">'Indicator Drop Downs'!$E$8:$E$9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24" i="25" l="1"/>
  <c r="H16" i="25" l="1"/>
  <c r="I12" i="18" s="1"/>
  <c r="H17" i="25"/>
  <c r="I13" i="18" s="1"/>
  <c r="H18" i="25"/>
  <c r="I14" i="18" s="1"/>
  <c r="H19" i="25"/>
  <c r="I15" i="18" s="1"/>
  <c r="H20" i="25"/>
  <c r="I16" i="18" s="1"/>
  <c r="H21" i="25"/>
  <c r="I17" i="18"/>
  <c r="H22" i="25"/>
  <c r="I18" i="18" s="1"/>
  <c r="H23" i="25"/>
  <c r="I19" i="18" s="1"/>
  <c r="H24" i="25"/>
  <c r="I20" i="18" s="1"/>
  <c r="H25" i="25"/>
  <c r="I21" i="18" s="1"/>
  <c r="H26" i="25"/>
  <c r="I22" i="18" s="1"/>
  <c r="H27" i="25"/>
  <c r="I23" i="18" s="1"/>
  <c r="H28" i="25"/>
  <c r="I24" i="18" s="1"/>
  <c r="H29" i="25"/>
  <c r="I25" i="18" s="1"/>
  <c r="H30" i="25"/>
  <c r="I26" i="18" s="1"/>
  <c r="H31" i="25"/>
  <c r="I27" i="18" s="1"/>
  <c r="H32" i="25"/>
  <c r="I28" i="18" s="1"/>
  <c r="H33" i="25"/>
  <c r="I29" i="18"/>
  <c r="H34" i="25"/>
  <c r="I30" i="18" s="1"/>
  <c r="H35" i="25"/>
  <c r="I31" i="18" s="1"/>
  <c r="H36" i="25"/>
  <c r="I32" i="18" s="1"/>
  <c r="H37" i="25"/>
  <c r="I33" i="18" s="1"/>
  <c r="H38" i="25"/>
  <c r="I34" i="18" s="1"/>
  <c r="H39" i="25"/>
  <c r="I35" i="18"/>
  <c r="H40" i="25"/>
  <c r="I36" i="18" s="1"/>
  <c r="H41" i="25"/>
  <c r="I37" i="18" s="1"/>
  <c r="H42" i="25"/>
  <c r="I38" i="18" s="1"/>
  <c r="H43" i="25"/>
  <c r="I39" i="18" s="1"/>
  <c r="H44" i="25"/>
  <c r="I40" i="18" s="1"/>
  <c r="H45" i="25"/>
  <c r="I41" i="18" s="1"/>
  <c r="H46" i="25"/>
  <c r="I42" i="18" s="1"/>
  <c r="H47" i="25"/>
  <c r="I43" i="18"/>
  <c r="H48" i="25"/>
  <c r="I44" i="18" s="1"/>
  <c r="H49" i="25"/>
  <c r="I45" i="18" s="1"/>
  <c r="H50" i="25"/>
  <c r="I46" i="18" s="1"/>
  <c r="H51" i="25"/>
  <c r="I47" i="18" s="1"/>
  <c r="H52" i="25"/>
  <c r="I48" i="18" s="1"/>
  <c r="H53" i="25"/>
  <c r="I49" i="18" s="1"/>
  <c r="H54" i="25"/>
  <c r="I50" i="18" s="1"/>
  <c r="H55" i="25"/>
  <c r="I51" i="18" s="1"/>
  <c r="H56" i="25"/>
  <c r="I52" i="18" s="1"/>
  <c r="H57" i="25"/>
  <c r="I53" i="18" s="1"/>
  <c r="H58" i="25"/>
  <c r="I54" i="18" s="1"/>
  <c r="H59" i="25"/>
  <c r="I55" i="18" s="1"/>
  <c r="H60" i="25"/>
  <c r="I56" i="18" s="1"/>
  <c r="H61" i="25"/>
  <c r="I57" i="18" s="1"/>
  <c r="H62" i="25"/>
  <c r="I58" i="18" s="1"/>
  <c r="H63" i="25"/>
  <c r="I59" i="18"/>
  <c r="H64" i="25"/>
  <c r="I60" i="18" s="1"/>
  <c r="H15" i="25"/>
  <c r="H9" i="18"/>
  <c r="I8" i="18"/>
  <c r="R15" i="25"/>
  <c r="BW11" i="2" s="1"/>
  <c r="E5" i="18"/>
  <c r="E7" i="18" s="1"/>
  <c r="F7" i="18" s="1"/>
  <c r="B31" i="7" s="1"/>
  <c r="CE5" i="2"/>
  <c r="CE7" i="2" s="1"/>
  <c r="A10" i="33"/>
  <c r="A5" i="33"/>
  <c r="A87" i="33"/>
  <c r="P16" i="25"/>
  <c r="N16" i="25"/>
  <c r="P15" i="25"/>
  <c r="N15" i="25"/>
  <c r="L11" i="2" s="1"/>
  <c r="E9" i="19"/>
  <c r="B31" i="8" s="1"/>
  <c r="J15" i="25"/>
  <c r="L15" i="25"/>
  <c r="T15" i="25"/>
  <c r="BZ11" i="2" s="1"/>
  <c r="V15" i="25"/>
  <c r="CI11" i="2" s="1"/>
  <c r="J16" i="25"/>
  <c r="L16" i="25"/>
  <c r="R16" i="25"/>
  <c r="T16" i="25"/>
  <c r="CC12" i="2" s="1"/>
  <c r="V16" i="25"/>
  <c r="J17" i="25"/>
  <c r="L17" i="25"/>
  <c r="I13" i="2" s="1"/>
  <c r="N17" i="25"/>
  <c r="P17" i="25"/>
  <c r="R17" i="25"/>
  <c r="T17" i="25"/>
  <c r="V17" i="25"/>
  <c r="J18" i="25"/>
  <c r="L18" i="25"/>
  <c r="N18" i="25"/>
  <c r="L14" i="2" s="1"/>
  <c r="P18" i="25"/>
  <c r="O14" i="2" s="1"/>
  <c r="R18" i="25"/>
  <c r="T18" i="25"/>
  <c r="V18" i="25"/>
  <c r="CI14" i="2" s="1"/>
  <c r="J19" i="25"/>
  <c r="L19" i="25"/>
  <c r="N19" i="25"/>
  <c r="P19" i="25"/>
  <c r="O15" i="2" s="1"/>
  <c r="R19" i="25"/>
  <c r="BW15" i="2" s="1"/>
  <c r="T19" i="25"/>
  <c r="V19" i="25"/>
  <c r="J20" i="25"/>
  <c r="L20" i="25"/>
  <c r="N20" i="25"/>
  <c r="P20" i="25"/>
  <c r="R20" i="25"/>
  <c r="BW16" i="2" s="1"/>
  <c r="T20" i="25"/>
  <c r="CC16" i="2" s="1"/>
  <c r="V20" i="25"/>
  <c r="J21" i="25"/>
  <c r="L21" i="25"/>
  <c r="I17" i="2" s="1"/>
  <c r="N21" i="25"/>
  <c r="L17" i="2" s="1"/>
  <c r="P21" i="25"/>
  <c r="R21" i="25"/>
  <c r="T21" i="25"/>
  <c r="V21" i="25"/>
  <c r="CI17" i="2" s="1"/>
  <c r="J22" i="25"/>
  <c r="L22" i="25"/>
  <c r="N22" i="25"/>
  <c r="L18" i="2" s="1"/>
  <c r="P22" i="25"/>
  <c r="R22" i="25"/>
  <c r="T22" i="25"/>
  <c r="V22" i="25"/>
  <c r="CI18" i="2" s="1"/>
  <c r="AB11" i="19"/>
  <c r="AB8" i="19"/>
  <c r="Y12" i="19"/>
  <c r="Y13" i="19"/>
  <c r="Y14" i="19"/>
  <c r="Y15" i="19"/>
  <c r="Y16" i="19"/>
  <c r="Y17" i="19"/>
  <c r="Y18" i="19"/>
  <c r="Y19" i="19"/>
  <c r="Y20" i="19"/>
  <c r="Y21" i="19"/>
  <c r="Y22" i="19"/>
  <c r="Y23" i="19"/>
  <c r="Y24" i="19"/>
  <c r="Y25" i="19"/>
  <c r="Y26" i="19"/>
  <c r="Y27" i="19"/>
  <c r="Y28" i="19"/>
  <c r="Y29" i="19"/>
  <c r="Y30" i="19"/>
  <c r="Y31" i="19"/>
  <c r="Y32" i="19"/>
  <c r="Y33" i="19"/>
  <c r="Y34" i="19"/>
  <c r="Y35" i="19"/>
  <c r="Y36" i="19"/>
  <c r="Y37" i="19"/>
  <c r="Y38" i="19"/>
  <c r="Y39" i="19"/>
  <c r="Y40" i="19"/>
  <c r="Y41" i="19"/>
  <c r="Y42" i="19"/>
  <c r="Y43" i="19"/>
  <c r="Y44" i="19"/>
  <c r="Y45" i="19"/>
  <c r="Y46" i="19"/>
  <c r="Y47" i="19"/>
  <c r="Y48" i="19"/>
  <c r="Y49" i="19"/>
  <c r="Y50" i="19"/>
  <c r="Y51" i="19"/>
  <c r="Y52" i="19"/>
  <c r="Y53" i="19"/>
  <c r="Y54" i="19"/>
  <c r="Y55" i="19"/>
  <c r="Y56" i="19"/>
  <c r="Y57" i="19"/>
  <c r="Y58" i="19"/>
  <c r="Y59" i="19"/>
  <c r="Y60" i="19"/>
  <c r="Y11" i="19"/>
  <c r="Y8" i="19"/>
  <c r="K8" i="19"/>
  <c r="C53" i="8" s="1"/>
  <c r="K12" i="19"/>
  <c r="K13" i="19"/>
  <c r="K14" i="19"/>
  <c r="K15" i="19"/>
  <c r="K16" i="19"/>
  <c r="K17" i="19"/>
  <c r="K18" i="19"/>
  <c r="K19" i="19"/>
  <c r="K20" i="19"/>
  <c r="K21" i="19"/>
  <c r="K22" i="19"/>
  <c r="K23" i="19"/>
  <c r="K24" i="19"/>
  <c r="K25" i="19"/>
  <c r="K26" i="19"/>
  <c r="K27" i="19"/>
  <c r="K28" i="19"/>
  <c r="K29" i="19"/>
  <c r="K30" i="19"/>
  <c r="K31" i="19"/>
  <c r="K32" i="19"/>
  <c r="K33" i="19"/>
  <c r="K34" i="19"/>
  <c r="K35" i="19"/>
  <c r="K36" i="19"/>
  <c r="K37" i="19"/>
  <c r="K38" i="19"/>
  <c r="K39" i="19"/>
  <c r="K40" i="19"/>
  <c r="K41" i="19"/>
  <c r="K42" i="19"/>
  <c r="K43" i="19"/>
  <c r="K44" i="19"/>
  <c r="K45" i="19"/>
  <c r="K46" i="19"/>
  <c r="K47" i="19"/>
  <c r="K48" i="19"/>
  <c r="K49" i="19"/>
  <c r="K50" i="19"/>
  <c r="K51" i="19"/>
  <c r="K52" i="19"/>
  <c r="K53" i="19"/>
  <c r="K54" i="19"/>
  <c r="K55" i="19"/>
  <c r="K56" i="19"/>
  <c r="K57" i="19"/>
  <c r="K58" i="19"/>
  <c r="K59" i="19"/>
  <c r="K60" i="19"/>
  <c r="K11" i="19"/>
  <c r="AM8" i="18"/>
  <c r="AM11" i="18"/>
  <c r="AM60" i="18"/>
  <c r="AM59" i="18"/>
  <c r="AM58" i="18"/>
  <c r="AM57" i="18"/>
  <c r="AM56" i="18"/>
  <c r="AM55" i="18"/>
  <c r="AM54" i="18"/>
  <c r="AM53" i="18"/>
  <c r="AM52" i="18"/>
  <c r="AM51" i="18"/>
  <c r="AM50" i="18"/>
  <c r="AM49" i="18"/>
  <c r="AM48" i="18"/>
  <c r="AM47" i="18"/>
  <c r="AM46" i="18"/>
  <c r="AM45" i="18"/>
  <c r="AM44" i="18"/>
  <c r="AM43" i="18"/>
  <c r="AM42" i="18"/>
  <c r="AM41" i="18"/>
  <c r="AM40" i="18"/>
  <c r="AM39" i="18"/>
  <c r="AM38" i="18"/>
  <c r="AM37" i="18"/>
  <c r="AM36" i="18"/>
  <c r="AM35" i="18"/>
  <c r="AM34" i="18"/>
  <c r="AM33" i="18"/>
  <c r="AM32" i="18"/>
  <c r="AM31" i="18"/>
  <c r="AM30" i="18"/>
  <c r="AM29" i="18"/>
  <c r="AM28" i="18"/>
  <c r="AM27" i="18"/>
  <c r="AM26" i="18"/>
  <c r="AM25" i="18"/>
  <c r="AM24" i="18"/>
  <c r="AM23" i="18"/>
  <c r="AM22" i="18"/>
  <c r="AM21" i="18"/>
  <c r="AM20" i="18"/>
  <c r="AM19" i="18"/>
  <c r="AM18" i="18"/>
  <c r="AM17" i="18"/>
  <c r="AM16" i="18"/>
  <c r="AM15" i="18"/>
  <c r="AM14" i="18"/>
  <c r="AM13" i="18"/>
  <c r="AM12" i="18"/>
  <c r="AP8" i="18"/>
  <c r="C141" i="7" s="1"/>
  <c r="F8" i="2"/>
  <c r="F7" i="2"/>
  <c r="C17" i="4" s="1"/>
  <c r="K7" i="19"/>
  <c r="C52" i="8" s="1"/>
  <c r="CS12" i="2"/>
  <c r="CS16" i="2"/>
  <c r="CS17" i="2"/>
  <c r="CS18" i="2"/>
  <c r="CS19" i="2"/>
  <c r="CS20" i="2"/>
  <c r="CS21" i="2"/>
  <c r="CS22" i="2"/>
  <c r="CS23" i="2"/>
  <c r="CS24" i="2"/>
  <c r="CS25" i="2"/>
  <c r="CS26" i="2"/>
  <c r="CS27" i="2"/>
  <c r="CS28" i="2"/>
  <c r="CS29" i="2"/>
  <c r="CS30" i="2"/>
  <c r="CS31" i="2"/>
  <c r="CS32" i="2"/>
  <c r="CS33" i="2"/>
  <c r="CS34" i="2"/>
  <c r="CS35" i="2"/>
  <c r="CS36" i="2"/>
  <c r="CS37" i="2"/>
  <c r="CS38" i="2"/>
  <c r="CS39" i="2"/>
  <c r="CS40" i="2"/>
  <c r="CS41" i="2"/>
  <c r="CS42" i="2"/>
  <c r="CS43" i="2"/>
  <c r="CS44" i="2"/>
  <c r="CS45" i="2"/>
  <c r="CS46" i="2"/>
  <c r="CS47" i="2"/>
  <c r="CS48" i="2"/>
  <c r="CS49" i="2"/>
  <c r="CS50" i="2"/>
  <c r="CS51" i="2"/>
  <c r="CS52" i="2"/>
  <c r="CS53" i="2"/>
  <c r="CS54" i="2"/>
  <c r="CS55" i="2"/>
  <c r="CS56" i="2"/>
  <c r="CS57" i="2"/>
  <c r="CS58" i="2"/>
  <c r="CS59" i="2"/>
  <c r="CS60" i="2"/>
  <c r="N5" i="2"/>
  <c r="O5" i="2" s="1"/>
  <c r="K5" i="2"/>
  <c r="L5" i="2" s="1"/>
  <c r="AH12" i="19"/>
  <c r="AH13" i="19"/>
  <c r="AH14" i="19"/>
  <c r="AH15" i="19"/>
  <c r="AH16" i="19"/>
  <c r="AH17" i="19"/>
  <c r="AH18" i="19"/>
  <c r="AH19" i="19"/>
  <c r="AH20" i="19"/>
  <c r="AH21" i="19"/>
  <c r="AH22" i="19"/>
  <c r="AH23" i="19"/>
  <c r="AH24" i="19"/>
  <c r="AH25" i="19"/>
  <c r="AH26" i="19"/>
  <c r="AH27" i="19"/>
  <c r="AH28" i="19"/>
  <c r="AH29" i="19"/>
  <c r="AH30" i="19"/>
  <c r="AH31" i="19"/>
  <c r="AH32" i="19"/>
  <c r="AH33" i="19"/>
  <c r="AH34" i="19"/>
  <c r="AH35" i="19"/>
  <c r="AH36" i="19"/>
  <c r="AH37" i="19"/>
  <c r="AH38" i="19"/>
  <c r="AH39" i="19"/>
  <c r="AH40" i="19"/>
  <c r="AH41" i="19"/>
  <c r="AH42" i="19"/>
  <c r="AH43" i="19"/>
  <c r="AH44" i="19"/>
  <c r="AH45" i="19"/>
  <c r="AH46" i="19"/>
  <c r="AH47" i="19"/>
  <c r="AH48" i="19"/>
  <c r="AH49" i="19"/>
  <c r="AH50" i="19"/>
  <c r="AH51" i="19"/>
  <c r="AH52" i="19"/>
  <c r="AH53" i="19"/>
  <c r="AH54" i="19"/>
  <c r="AH55" i="19"/>
  <c r="AH56" i="19"/>
  <c r="AH57" i="19"/>
  <c r="AH58" i="19"/>
  <c r="AH59" i="19"/>
  <c r="AH60" i="19"/>
  <c r="AH11" i="19"/>
  <c r="AH8" i="19"/>
  <c r="B223" i="8"/>
  <c r="CS14" i="2"/>
  <c r="AP12" i="18"/>
  <c r="AP13" i="18"/>
  <c r="AP14" i="18"/>
  <c r="AP15" i="18"/>
  <c r="AP16" i="18"/>
  <c r="AP17" i="18"/>
  <c r="AP18" i="18"/>
  <c r="AP19" i="18"/>
  <c r="AP20" i="18"/>
  <c r="AP21" i="18"/>
  <c r="AP22" i="18"/>
  <c r="AP23" i="18"/>
  <c r="AP24" i="18"/>
  <c r="AP25" i="18"/>
  <c r="AP26" i="18"/>
  <c r="AP27" i="18"/>
  <c r="AP28" i="18"/>
  <c r="AP29" i="18"/>
  <c r="AP30" i="18"/>
  <c r="AP31" i="18"/>
  <c r="AP32" i="18"/>
  <c r="AP33" i="18"/>
  <c r="AP34" i="18"/>
  <c r="AP35" i="18"/>
  <c r="AP36" i="18"/>
  <c r="AP37" i="18"/>
  <c r="AP38" i="18"/>
  <c r="AP39" i="18"/>
  <c r="AP40" i="18"/>
  <c r="AP41" i="18"/>
  <c r="AP42" i="18"/>
  <c r="AP43" i="18"/>
  <c r="AP44" i="18"/>
  <c r="AP45" i="18"/>
  <c r="AP46" i="18"/>
  <c r="AP47" i="18"/>
  <c r="AP48" i="18"/>
  <c r="AP49" i="18"/>
  <c r="AP50" i="18"/>
  <c r="AP51" i="18"/>
  <c r="AP52" i="18"/>
  <c r="AP53" i="18"/>
  <c r="AP54" i="18"/>
  <c r="AP55" i="18"/>
  <c r="AP56" i="18"/>
  <c r="AP57" i="18"/>
  <c r="AP58" i="18"/>
  <c r="AP59" i="18"/>
  <c r="AP60" i="18"/>
  <c r="AP11" i="18"/>
  <c r="B175" i="8"/>
  <c r="AB12" i="19"/>
  <c r="AB13" i="19"/>
  <c r="AB14" i="19"/>
  <c r="AB15" i="19"/>
  <c r="AB16" i="19"/>
  <c r="AB17" i="19"/>
  <c r="AB18" i="19"/>
  <c r="AB19" i="19"/>
  <c r="AB20" i="19"/>
  <c r="AB21" i="19"/>
  <c r="AB22" i="19"/>
  <c r="AB23" i="19"/>
  <c r="AB24" i="19"/>
  <c r="AB25" i="19"/>
  <c r="AB26" i="19"/>
  <c r="AB27" i="19"/>
  <c r="AB28" i="19"/>
  <c r="AB29" i="19"/>
  <c r="AB30" i="19"/>
  <c r="AB31" i="19"/>
  <c r="AB32" i="19"/>
  <c r="AB33" i="19"/>
  <c r="AB34" i="19"/>
  <c r="AB35" i="19"/>
  <c r="AB36" i="19"/>
  <c r="AB37" i="19"/>
  <c r="AB38" i="19"/>
  <c r="AB39" i="19"/>
  <c r="AB40" i="19"/>
  <c r="AB41" i="19"/>
  <c r="AB42" i="19"/>
  <c r="AB43" i="19"/>
  <c r="AB44" i="19"/>
  <c r="AB45" i="19"/>
  <c r="AB46" i="19"/>
  <c r="AB47" i="19"/>
  <c r="AB48" i="19"/>
  <c r="AB49" i="19"/>
  <c r="AB50" i="19"/>
  <c r="AB51" i="19"/>
  <c r="AB52" i="19"/>
  <c r="AB53" i="19"/>
  <c r="AB54" i="19"/>
  <c r="AB55" i="19"/>
  <c r="AB56" i="19"/>
  <c r="AB57" i="19"/>
  <c r="AB58" i="19"/>
  <c r="AB59" i="19"/>
  <c r="AB60" i="19"/>
  <c r="B149" i="8"/>
  <c r="B124" i="8"/>
  <c r="V12" i="19"/>
  <c r="V13" i="19"/>
  <c r="V14" i="19"/>
  <c r="V15" i="19"/>
  <c r="V16" i="19"/>
  <c r="V17" i="19"/>
  <c r="V18" i="19"/>
  <c r="V19" i="19"/>
  <c r="V20" i="19"/>
  <c r="V21" i="19"/>
  <c r="V22" i="19"/>
  <c r="V23" i="19"/>
  <c r="V24" i="19"/>
  <c r="V25" i="19"/>
  <c r="V26" i="19"/>
  <c r="V27" i="19"/>
  <c r="V28" i="19"/>
  <c r="V29" i="19"/>
  <c r="V30" i="19"/>
  <c r="V31" i="19"/>
  <c r="V32" i="19"/>
  <c r="V33" i="19"/>
  <c r="V34" i="19"/>
  <c r="V35" i="19"/>
  <c r="V36" i="19"/>
  <c r="V37" i="19"/>
  <c r="V38" i="19"/>
  <c r="V39" i="19"/>
  <c r="V40" i="19"/>
  <c r="V41" i="19"/>
  <c r="V42" i="19"/>
  <c r="V43" i="19"/>
  <c r="V44" i="19"/>
  <c r="V45" i="19"/>
  <c r="V46" i="19"/>
  <c r="V47" i="19"/>
  <c r="V48" i="19"/>
  <c r="V49" i="19"/>
  <c r="V50" i="19"/>
  <c r="V51" i="19"/>
  <c r="V52" i="19"/>
  <c r="V53" i="19"/>
  <c r="V54" i="19"/>
  <c r="V55" i="19"/>
  <c r="V56" i="19"/>
  <c r="V57" i="19"/>
  <c r="V58" i="19"/>
  <c r="V59" i="19"/>
  <c r="V60" i="19"/>
  <c r="V11" i="19"/>
  <c r="V8" i="19"/>
  <c r="V7" i="19"/>
  <c r="B125" i="8" s="1"/>
  <c r="B100" i="8"/>
  <c r="S12" i="19"/>
  <c r="S13" i="19"/>
  <c r="S14" i="19"/>
  <c r="S15" i="19"/>
  <c r="S16" i="19"/>
  <c r="S17" i="19"/>
  <c r="S18" i="19"/>
  <c r="S19" i="19"/>
  <c r="S20" i="19"/>
  <c r="S21" i="19"/>
  <c r="S22" i="19"/>
  <c r="S23" i="19"/>
  <c r="S24" i="19"/>
  <c r="S25" i="19"/>
  <c r="S26" i="19"/>
  <c r="S27" i="19"/>
  <c r="S28" i="19"/>
  <c r="S29" i="19"/>
  <c r="S30" i="19"/>
  <c r="S31" i="19"/>
  <c r="S32" i="19"/>
  <c r="S33" i="19"/>
  <c r="S34" i="19"/>
  <c r="S35" i="19"/>
  <c r="S36" i="19"/>
  <c r="S37" i="19"/>
  <c r="S38" i="19"/>
  <c r="S39" i="19"/>
  <c r="S40" i="19"/>
  <c r="S41" i="19"/>
  <c r="S42" i="19"/>
  <c r="S43" i="19"/>
  <c r="S44" i="19"/>
  <c r="S45" i="19"/>
  <c r="S46" i="19"/>
  <c r="S47" i="19"/>
  <c r="S48" i="19"/>
  <c r="S49" i="19"/>
  <c r="S50" i="19"/>
  <c r="S51" i="19"/>
  <c r="S52" i="19"/>
  <c r="S53" i="19"/>
  <c r="S54" i="19"/>
  <c r="S55" i="19"/>
  <c r="S56" i="19"/>
  <c r="S57" i="19"/>
  <c r="S58" i="19"/>
  <c r="S59" i="19"/>
  <c r="S60" i="19"/>
  <c r="S11" i="19"/>
  <c r="S8" i="19"/>
  <c r="R9" i="19"/>
  <c r="P13" i="19"/>
  <c r="P11" i="19"/>
  <c r="C51" i="8"/>
  <c r="B29" i="8"/>
  <c r="G5" i="19"/>
  <c r="H20" i="19" s="1"/>
  <c r="B126" i="8"/>
  <c r="AS8" i="18"/>
  <c r="AS7" i="18" s="1"/>
  <c r="B141" i="7"/>
  <c r="C85" i="7"/>
  <c r="B85" i="7"/>
  <c r="AA8" i="18"/>
  <c r="C87" i="7" s="1"/>
  <c r="X8" i="18"/>
  <c r="R8" i="2"/>
  <c r="R7" i="2" s="1"/>
  <c r="C54" i="4" s="1"/>
  <c r="R11" i="2"/>
  <c r="C30" i="7"/>
  <c r="E9" i="18"/>
  <c r="F12" i="18"/>
  <c r="F13" i="18"/>
  <c r="F14" i="18"/>
  <c r="F15" i="18"/>
  <c r="F16" i="18"/>
  <c r="F17" i="18"/>
  <c r="F18" i="18"/>
  <c r="F19" i="18"/>
  <c r="F20" i="18"/>
  <c r="F21" i="18"/>
  <c r="F22" i="18"/>
  <c r="F23" i="18"/>
  <c r="F24" i="18"/>
  <c r="F25" i="18"/>
  <c r="F26" i="18"/>
  <c r="F27" i="18"/>
  <c r="F28" i="18"/>
  <c r="F29" i="18"/>
  <c r="F30" i="18"/>
  <c r="F31" i="18"/>
  <c r="F32" i="18"/>
  <c r="F33" i="18"/>
  <c r="F34" i="18"/>
  <c r="F35" i="18"/>
  <c r="F36" i="18"/>
  <c r="F37" i="18"/>
  <c r="F38" i="18"/>
  <c r="F39" i="18"/>
  <c r="F40" i="18"/>
  <c r="F41" i="18"/>
  <c r="F42" i="18"/>
  <c r="F43" i="18"/>
  <c r="F44" i="18"/>
  <c r="F45" i="18"/>
  <c r="F46" i="18"/>
  <c r="F47" i="18"/>
  <c r="F48" i="18"/>
  <c r="F49" i="18"/>
  <c r="F50" i="18"/>
  <c r="F51" i="18"/>
  <c r="F52" i="18"/>
  <c r="F53" i="18"/>
  <c r="F54" i="18"/>
  <c r="F55" i="18"/>
  <c r="F56" i="18"/>
  <c r="F57" i="18"/>
  <c r="F58" i="18"/>
  <c r="F59" i="18"/>
  <c r="F60" i="18"/>
  <c r="F11" i="18"/>
  <c r="F8" i="18"/>
  <c r="B32" i="7"/>
  <c r="CX9" i="2"/>
  <c r="CX5" i="2"/>
  <c r="CY5" i="2" s="1"/>
  <c r="CY53" i="2" s="1"/>
  <c r="CH5" i="2"/>
  <c r="CI5" i="2" s="1"/>
  <c r="D212" i="4" s="1"/>
  <c r="CI8" i="2"/>
  <c r="D214" i="4" s="1"/>
  <c r="BZ8" i="2"/>
  <c r="C191" i="4" s="1"/>
  <c r="BN60" i="2"/>
  <c r="BN59" i="2"/>
  <c r="BN58" i="2"/>
  <c r="BN57" i="2"/>
  <c r="BN56" i="2"/>
  <c r="BN55" i="2"/>
  <c r="BN54" i="2"/>
  <c r="BN53" i="2"/>
  <c r="BN52" i="2"/>
  <c r="BN51" i="2"/>
  <c r="BN50" i="2"/>
  <c r="BN49" i="2"/>
  <c r="BN48" i="2"/>
  <c r="BN47" i="2"/>
  <c r="BN46" i="2"/>
  <c r="BN45" i="2"/>
  <c r="BN44" i="2"/>
  <c r="BN43" i="2"/>
  <c r="BN42" i="2"/>
  <c r="BN41" i="2"/>
  <c r="BN40" i="2"/>
  <c r="BN39" i="2"/>
  <c r="BN38" i="2"/>
  <c r="BN37" i="2"/>
  <c r="BN36" i="2"/>
  <c r="BN35" i="2"/>
  <c r="BN34" i="2"/>
  <c r="BN33" i="2"/>
  <c r="BN32" i="2"/>
  <c r="BN31" i="2"/>
  <c r="BN30" i="2"/>
  <c r="BN29" i="2"/>
  <c r="BN28" i="2"/>
  <c r="BN27" i="2"/>
  <c r="BN26" i="2"/>
  <c r="BN25" i="2"/>
  <c r="BN24" i="2"/>
  <c r="BN23" i="2"/>
  <c r="BN22" i="2"/>
  <c r="BN21" i="2"/>
  <c r="BN20" i="2"/>
  <c r="BN19" i="2"/>
  <c r="BN18" i="2"/>
  <c r="BN17" i="2"/>
  <c r="BN16" i="2"/>
  <c r="BN15" i="2"/>
  <c r="BN14" i="2"/>
  <c r="BN13" i="2"/>
  <c r="BN12" i="2"/>
  <c r="BN11" i="2"/>
  <c r="BN8" i="2"/>
  <c r="BH60" i="2"/>
  <c r="BH59" i="2"/>
  <c r="BH58" i="2"/>
  <c r="BH57" i="2"/>
  <c r="BH56" i="2"/>
  <c r="BH55" i="2"/>
  <c r="BH54" i="2"/>
  <c r="BH53" i="2"/>
  <c r="BH52" i="2"/>
  <c r="BH51" i="2"/>
  <c r="BH50" i="2"/>
  <c r="BH49" i="2"/>
  <c r="BH48" i="2"/>
  <c r="BH47" i="2"/>
  <c r="BH46" i="2"/>
  <c r="BH45" i="2"/>
  <c r="BH44" i="2"/>
  <c r="BH43" i="2"/>
  <c r="BH42" i="2"/>
  <c r="BH41" i="2"/>
  <c r="BH40" i="2"/>
  <c r="BH39" i="2"/>
  <c r="BH38" i="2"/>
  <c r="BH37" i="2"/>
  <c r="BH36" i="2"/>
  <c r="BH35" i="2"/>
  <c r="BH34" i="2"/>
  <c r="BH33" i="2"/>
  <c r="BH32" i="2"/>
  <c r="BH31" i="2"/>
  <c r="BH30" i="2"/>
  <c r="BH29" i="2"/>
  <c r="BH28" i="2"/>
  <c r="BH27" i="2"/>
  <c r="BH26" i="2"/>
  <c r="BH25" i="2"/>
  <c r="BH24" i="2"/>
  <c r="BH23" i="2"/>
  <c r="BH22" i="2"/>
  <c r="BH21" i="2"/>
  <c r="BH20" i="2"/>
  <c r="BH19" i="2"/>
  <c r="BH18" i="2"/>
  <c r="BH17" i="2"/>
  <c r="BH16" i="2"/>
  <c r="BH15" i="2"/>
  <c r="BH14" i="2"/>
  <c r="BH13" i="2"/>
  <c r="BH12" i="2"/>
  <c r="BH11" i="2"/>
  <c r="BH8" i="2"/>
  <c r="H108" i="4" s="1"/>
  <c r="BB60" i="2"/>
  <c r="BB59" i="2"/>
  <c r="BB58" i="2"/>
  <c r="BB57" i="2"/>
  <c r="BB56" i="2"/>
  <c r="BB55" i="2"/>
  <c r="BB54" i="2"/>
  <c r="BB53" i="2"/>
  <c r="BB52" i="2"/>
  <c r="BB51" i="2"/>
  <c r="BB50" i="2"/>
  <c r="BB49" i="2"/>
  <c r="BB48" i="2"/>
  <c r="BB47" i="2"/>
  <c r="BB46" i="2"/>
  <c r="BB45" i="2"/>
  <c r="BB44" i="2"/>
  <c r="BB43" i="2"/>
  <c r="BB42" i="2"/>
  <c r="BB41" i="2"/>
  <c r="BB40" i="2"/>
  <c r="BB39" i="2"/>
  <c r="BB38" i="2"/>
  <c r="BB37" i="2"/>
  <c r="BB36" i="2"/>
  <c r="BB35" i="2"/>
  <c r="BB34" i="2"/>
  <c r="BB33" i="2"/>
  <c r="BB32" i="2"/>
  <c r="BB31" i="2"/>
  <c r="BB30" i="2"/>
  <c r="BB29" i="2"/>
  <c r="BB28" i="2"/>
  <c r="BB27" i="2"/>
  <c r="BB26" i="2"/>
  <c r="BB25" i="2"/>
  <c r="BB24" i="2"/>
  <c r="BB23" i="2"/>
  <c r="BB22" i="2"/>
  <c r="BB21" i="2"/>
  <c r="BB20" i="2"/>
  <c r="BB19" i="2"/>
  <c r="BB18" i="2"/>
  <c r="BB17" i="2"/>
  <c r="BB16" i="2"/>
  <c r="BB15" i="2"/>
  <c r="BB14" i="2"/>
  <c r="BB13" i="2"/>
  <c r="BB12" i="2"/>
  <c r="BB11" i="2"/>
  <c r="BB8" i="2"/>
  <c r="G108" i="4" s="1"/>
  <c r="AV11" i="2"/>
  <c r="AV60" i="2"/>
  <c r="AV59" i="2"/>
  <c r="AV58" i="2"/>
  <c r="AV57" i="2"/>
  <c r="AV56" i="2"/>
  <c r="AV55" i="2"/>
  <c r="AV54" i="2"/>
  <c r="AV53" i="2"/>
  <c r="AV52" i="2"/>
  <c r="AV51" i="2"/>
  <c r="AV50" i="2"/>
  <c r="AV49" i="2"/>
  <c r="AV48" i="2"/>
  <c r="AV47" i="2"/>
  <c r="AV46" i="2"/>
  <c r="AV45" i="2"/>
  <c r="AV44" i="2"/>
  <c r="AV43" i="2"/>
  <c r="AV42" i="2"/>
  <c r="AV41" i="2"/>
  <c r="AV40" i="2"/>
  <c r="AV39" i="2"/>
  <c r="AV38" i="2"/>
  <c r="AV37" i="2"/>
  <c r="AV36" i="2"/>
  <c r="AV35" i="2"/>
  <c r="AV34" i="2"/>
  <c r="AV33" i="2"/>
  <c r="AV32" i="2"/>
  <c r="AV31" i="2"/>
  <c r="AV30" i="2"/>
  <c r="AV29" i="2"/>
  <c r="AV28" i="2"/>
  <c r="AV27" i="2"/>
  <c r="AV26" i="2"/>
  <c r="AV25" i="2"/>
  <c r="AV24" i="2"/>
  <c r="AV23" i="2"/>
  <c r="AV22" i="2"/>
  <c r="AV21" i="2"/>
  <c r="AV20" i="2"/>
  <c r="AV19" i="2"/>
  <c r="AV18" i="2"/>
  <c r="AV17" i="2"/>
  <c r="AV16" i="2"/>
  <c r="AV15" i="2"/>
  <c r="AV14" i="2"/>
  <c r="AV13" i="2"/>
  <c r="AV12" i="2"/>
  <c r="AV8" i="2"/>
  <c r="AP60" i="2"/>
  <c r="AP59" i="2"/>
  <c r="AP58" i="2"/>
  <c r="AP57" i="2"/>
  <c r="AP56" i="2"/>
  <c r="AP55" i="2"/>
  <c r="AP54" i="2"/>
  <c r="AP53" i="2"/>
  <c r="AP52" i="2"/>
  <c r="AP51" i="2"/>
  <c r="AP50" i="2"/>
  <c r="AP49" i="2"/>
  <c r="AP48" i="2"/>
  <c r="AP47" i="2"/>
  <c r="AP46" i="2"/>
  <c r="AP45" i="2"/>
  <c r="AP44" i="2"/>
  <c r="AP43" i="2"/>
  <c r="AP42" i="2"/>
  <c r="AP41" i="2"/>
  <c r="AP40" i="2"/>
  <c r="AP39" i="2"/>
  <c r="AP38" i="2"/>
  <c r="AP37" i="2"/>
  <c r="AP36" i="2"/>
  <c r="AP35" i="2"/>
  <c r="AP34" i="2"/>
  <c r="AP33" i="2"/>
  <c r="AP32" i="2"/>
  <c r="AP31" i="2"/>
  <c r="AP30" i="2"/>
  <c r="AP29" i="2"/>
  <c r="AP28" i="2"/>
  <c r="AP27" i="2"/>
  <c r="AP26" i="2"/>
  <c r="AP25" i="2"/>
  <c r="AP24" i="2"/>
  <c r="AP23" i="2"/>
  <c r="AP22" i="2"/>
  <c r="AP21" i="2"/>
  <c r="AP20" i="2"/>
  <c r="AP19" i="2"/>
  <c r="AP18" i="2"/>
  <c r="AP17" i="2"/>
  <c r="AP16" i="2"/>
  <c r="AP15" i="2"/>
  <c r="AP14" i="2"/>
  <c r="AP13" i="2"/>
  <c r="AP12" i="2"/>
  <c r="AP11" i="2"/>
  <c r="AP8" i="2"/>
  <c r="E108" i="4" s="1"/>
  <c r="AJ60" i="2"/>
  <c r="AJ59" i="2"/>
  <c r="AJ58" i="2"/>
  <c r="AJ57" i="2"/>
  <c r="AJ56" i="2"/>
  <c r="AJ55" i="2"/>
  <c r="AJ54" i="2"/>
  <c r="AJ53" i="2"/>
  <c r="AJ52" i="2"/>
  <c r="AJ51" i="2"/>
  <c r="AJ50" i="2"/>
  <c r="AJ49" i="2"/>
  <c r="AJ48" i="2"/>
  <c r="AJ47" i="2"/>
  <c r="AJ46" i="2"/>
  <c r="AJ45" i="2"/>
  <c r="AJ44" i="2"/>
  <c r="AJ43" i="2"/>
  <c r="AJ42" i="2"/>
  <c r="AJ41" i="2"/>
  <c r="AJ40" i="2"/>
  <c r="AJ39" i="2"/>
  <c r="AJ38" i="2"/>
  <c r="AJ37" i="2"/>
  <c r="AJ36" i="2"/>
  <c r="AJ35" i="2"/>
  <c r="AJ34" i="2"/>
  <c r="AJ33" i="2"/>
  <c r="AJ32" i="2"/>
  <c r="AJ31" i="2"/>
  <c r="AJ30" i="2"/>
  <c r="AJ29" i="2"/>
  <c r="AJ28" i="2"/>
  <c r="AJ27" i="2"/>
  <c r="AJ26" i="2"/>
  <c r="AJ25" i="2"/>
  <c r="AJ24" i="2"/>
  <c r="AJ23" i="2"/>
  <c r="AJ22" i="2"/>
  <c r="AJ21" i="2"/>
  <c r="AJ20" i="2"/>
  <c r="AJ19" i="2"/>
  <c r="AJ18" i="2"/>
  <c r="AJ17" i="2"/>
  <c r="AJ16" i="2"/>
  <c r="AJ15" i="2"/>
  <c r="AJ14" i="2"/>
  <c r="AJ13" i="2"/>
  <c r="AJ12" i="2"/>
  <c r="AJ11" i="2"/>
  <c r="AJ8"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D43" i="2"/>
  <c r="AD44" i="2"/>
  <c r="AD45" i="2"/>
  <c r="AD46" i="2"/>
  <c r="AD47" i="2"/>
  <c r="AD48" i="2"/>
  <c r="AD49" i="2"/>
  <c r="AD50" i="2"/>
  <c r="AD51" i="2"/>
  <c r="AD52" i="2"/>
  <c r="AD53" i="2"/>
  <c r="AD54" i="2"/>
  <c r="AD55" i="2"/>
  <c r="AD56" i="2"/>
  <c r="AD57" i="2"/>
  <c r="AD58" i="2"/>
  <c r="AD59" i="2"/>
  <c r="AD60" i="2"/>
  <c r="AD11" i="2"/>
  <c r="AD8" i="2"/>
  <c r="C108" i="4" s="1"/>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11" i="2"/>
  <c r="X8" i="2"/>
  <c r="X7" i="2" s="1"/>
  <c r="D54" i="4" s="1"/>
  <c r="R12" i="2"/>
  <c r="R13" i="2"/>
  <c r="R14" i="2"/>
  <c r="R15" i="2"/>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R54" i="2"/>
  <c r="R55" i="2"/>
  <c r="R56" i="2"/>
  <c r="R57" i="2"/>
  <c r="R58" i="2"/>
  <c r="R59" i="2"/>
  <c r="R60" i="2"/>
  <c r="C164" i="4"/>
  <c r="CC8" i="2"/>
  <c r="D191" i="4" s="1"/>
  <c r="BW8" i="2"/>
  <c r="D166" i="4" s="1"/>
  <c r="BV5" i="2"/>
  <c r="D11" i="25"/>
  <c r="BT8" i="2"/>
  <c r="C166" i="4" s="1"/>
  <c r="D213" i="4"/>
  <c r="BT7" i="2"/>
  <c r="C165" i="4" s="1"/>
  <c r="BQ8" i="2"/>
  <c r="BQ7" i="2" s="1"/>
  <c r="I137" i="4" s="1"/>
  <c r="F108" i="4"/>
  <c r="D108" i="4"/>
  <c r="BP9" i="2"/>
  <c r="BJ9" i="2"/>
  <c r="BD9" i="2"/>
  <c r="AX9" i="2"/>
  <c r="AR9" i="2"/>
  <c r="AL9" i="2"/>
  <c r="AF9" i="2"/>
  <c r="BQ60" i="2"/>
  <c r="BQ59" i="2"/>
  <c r="BQ58" i="2"/>
  <c r="BQ57" i="2"/>
  <c r="BQ56" i="2"/>
  <c r="BQ55" i="2"/>
  <c r="BQ54" i="2"/>
  <c r="BQ53" i="2"/>
  <c r="BQ52" i="2"/>
  <c r="BQ51" i="2"/>
  <c r="BQ50" i="2"/>
  <c r="BQ49" i="2"/>
  <c r="BQ48" i="2"/>
  <c r="BQ47" i="2"/>
  <c r="BQ46" i="2"/>
  <c r="BQ45" i="2"/>
  <c r="BQ44" i="2"/>
  <c r="BQ43" i="2"/>
  <c r="BQ42" i="2"/>
  <c r="BQ41" i="2"/>
  <c r="BQ40" i="2"/>
  <c r="BQ39" i="2"/>
  <c r="BQ38" i="2"/>
  <c r="BQ37" i="2"/>
  <c r="BQ36" i="2"/>
  <c r="BQ35" i="2"/>
  <c r="BQ34" i="2"/>
  <c r="BQ33" i="2"/>
  <c r="BQ32" i="2"/>
  <c r="BQ31" i="2"/>
  <c r="BQ30" i="2"/>
  <c r="BQ29" i="2"/>
  <c r="BQ28" i="2"/>
  <c r="BQ27" i="2"/>
  <c r="BQ26" i="2"/>
  <c r="BQ25" i="2"/>
  <c r="BQ24" i="2"/>
  <c r="BQ23" i="2"/>
  <c r="BQ22" i="2"/>
  <c r="BQ21" i="2"/>
  <c r="BQ20" i="2"/>
  <c r="BQ19" i="2"/>
  <c r="BQ18" i="2"/>
  <c r="BQ17" i="2"/>
  <c r="BQ16" i="2"/>
  <c r="BQ15" i="2"/>
  <c r="BQ14" i="2"/>
  <c r="BQ13" i="2"/>
  <c r="BQ12" i="2"/>
  <c r="BQ11" i="2"/>
  <c r="BK60" i="2"/>
  <c r="BK59" i="2"/>
  <c r="BK58" i="2"/>
  <c r="BK57" i="2"/>
  <c r="BK56" i="2"/>
  <c r="BK55" i="2"/>
  <c r="BK54" i="2"/>
  <c r="BK53" i="2"/>
  <c r="BK52" i="2"/>
  <c r="BK51" i="2"/>
  <c r="BK50" i="2"/>
  <c r="BK49" i="2"/>
  <c r="BK48" i="2"/>
  <c r="BK47" i="2"/>
  <c r="BK46" i="2"/>
  <c r="BK45" i="2"/>
  <c r="BK44" i="2"/>
  <c r="BK43" i="2"/>
  <c r="BK42" i="2"/>
  <c r="BK41" i="2"/>
  <c r="BK40" i="2"/>
  <c r="BK39" i="2"/>
  <c r="BK38" i="2"/>
  <c r="BK37" i="2"/>
  <c r="BK36" i="2"/>
  <c r="BK35" i="2"/>
  <c r="BK34" i="2"/>
  <c r="BK33" i="2"/>
  <c r="BK32" i="2"/>
  <c r="BK31" i="2"/>
  <c r="BK30" i="2"/>
  <c r="BK29" i="2"/>
  <c r="BK28" i="2"/>
  <c r="BK27" i="2"/>
  <c r="BK26" i="2"/>
  <c r="BK25" i="2"/>
  <c r="BK24" i="2"/>
  <c r="BK23" i="2"/>
  <c r="BK22" i="2"/>
  <c r="BK21" i="2"/>
  <c r="BK20" i="2"/>
  <c r="BK19" i="2"/>
  <c r="BK18" i="2"/>
  <c r="BK17" i="2"/>
  <c r="BK16" i="2"/>
  <c r="BK15" i="2"/>
  <c r="BK14" i="2"/>
  <c r="BK13" i="2"/>
  <c r="BK12" i="2"/>
  <c r="BK11" i="2"/>
  <c r="BK8" i="2"/>
  <c r="BE60" i="2"/>
  <c r="BE59" i="2"/>
  <c r="BE58" i="2"/>
  <c r="BE57" i="2"/>
  <c r="BE56" i="2"/>
  <c r="BE55" i="2"/>
  <c r="BE54" i="2"/>
  <c r="BE53" i="2"/>
  <c r="BE52" i="2"/>
  <c r="BE51" i="2"/>
  <c r="BE50" i="2"/>
  <c r="BE49" i="2"/>
  <c r="BE48" i="2"/>
  <c r="BE47" i="2"/>
  <c r="BE46" i="2"/>
  <c r="BE45" i="2"/>
  <c r="BE44" i="2"/>
  <c r="BE43" i="2"/>
  <c r="BE42" i="2"/>
  <c r="BE41" i="2"/>
  <c r="BE40" i="2"/>
  <c r="BE39" i="2"/>
  <c r="BE38" i="2"/>
  <c r="BE37" i="2"/>
  <c r="BE36" i="2"/>
  <c r="BE35" i="2"/>
  <c r="BE34" i="2"/>
  <c r="BE33" i="2"/>
  <c r="BE32" i="2"/>
  <c r="BE31" i="2"/>
  <c r="BE30" i="2"/>
  <c r="BE29" i="2"/>
  <c r="BE28" i="2"/>
  <c r="BE27" i="2"/>
  <c r="BE26" i="2"/>
  <c r="BE25" i="2"/>
  <c r="BE24" i="2"/>
  <c r="BE23" i="2"/>
  <c r="BE22" i="2"/>
  <c r="BE21" i="2"/>
  <c r="BE20" i="2"/>
  <c r="BE19" i="2"/>
  <c r="BE18" i="2"/>
  <c r="BE17" i="2"/>
  <c r="BE16" i="2"/>
  <c r="BE15" i="2"/>
  <c r="BE14" i="2"/>
  <c r="BE13" i="2"/>
  <c r="BE12" i="2"/>
  <c r="BE11" i="2"/>
  <c r="BE8" i="2"/>
  <c r="BE7" i="2" s="1"/>
  <c r="G137" i="4" s="1"/>
  <c r="AY60" i="2"/>
  <c r="AY59" i="2"/>
  <c r="AY58" i="2"/>
  <c r="AY57" i="2"/>
  <c r="AY56" i="2"/>
  <c r="AY55" i="2"/>
  <c r="AY54" i="2"/>
  <c r="AY53" i="2"/>
  <c r="AY52" i="2"/>
  <c r="AY51" i="2"/>
  <c r="AY50" i="2"/>
  <c r="AY49" i="2"/>
  <c r="AY48" i="2"/>
  <c r="AY47" i="2"/>
  <c r="AY46" i="2"/>
  <c r="AY45" i="2"/>
  <c r="AY44" i="2"/>
  <c r="AY43" i="2"/>
  <c r="AY42" i="2"/>
  <c r="AY41" i="2"/>
  <c r="AY40" i="2"/>
  <c r="AY39" i="2"/>
  <c r="AY38" i="2"/>
  <c r="AY37" i="2"/>
  <c r="AY36" i="2"/>
  <c r="AY35" i="2"/>
  <c r="AY34" i="2"/>
  <c r="AY33" i="2"/>
  <c r="AY32" i="2"/>
  <c r="AY31" i="2"/>
  <c r="AY30" i="2"/>
  <c r="AY29" i="2"/>
  <c r="AY28" i="2"/>
  <c r="AY27" i="2"/>
  <c r="AY26" i="2"/>
  <c r="AY25" i="2"/>
  <c r="AY24" i="2"/>
  <c r="AY23" i="2"/>
  <c r="AY22" i="2"/>
  <c r="AY21" i="2"/>
  <c r="AY20" i="2"/>
  <c r="AY19" i="2"/>
  <c r="AY18" i="2"/>
  <c r="AY17" i="2"/>
  <c r="AY16" i="2"/>
  <c r="AY15" i="2"/>
  <c r="AY14" i="2"/>
  <c r="AY13" i="2"/>
  <c r="AY12" i="2"/>
  <c r="AY11" i="2"/>
  <c r="AY8" i="2"/>
  <c r="AY7" i="2" s="1"/>
  <c r="F137" i="4" s="1"/>
  <c r="AS60" i="2"/>
  <c r="AS59" i="2"/>
  <c r="AS58" i="2"/>
  <c r="AS57" i="2"/>
  <c r="AS56" i="2"/>
  <c r="AS55" i="2"/>
  <c r="AS54" i="2"/>
  <c r="AS53" i="2"/>
  <c r="AS52" i="2"/>
  <c r="AS51" i="2"/>
  <c r="AS50" i="2"/>
  <c r="AS49" i="2"/>
  <c r="AS48" i="2"/>
  <c r="AS47" i="2"/>
  <c r="AS46" i="2"/>
  <c r="AS45" i="2"/>
  <c r="AS44" i="2"/>
  <c r="AS43" i="2"/>
  <c r="AS42" i="2"/>
  <c r="AS41" i="2"/>
  <c r="AS40" i="2"/>
  <c r="AS39" i="2"/>
  <c r="AS38" i="2"/>
  <c r="AS37" i="2"/>
  <c r="AS36" i="2"/>
  <c r="AS35" i="2"/>
  <c r="AS34" i="2"/>
  <c r="AS33" i="2"/>
  <c r="AS32" i="2"/>
  <c r="AS31" i="2"/>
  <c r="AS30" i="2"/>
  <c r="AS29" i="2"/>
  <c r="AS28" i="2"/>
  <c r="AS27" i="2"/>
  <c r="AS26" i="2"/>
  <c r="AS25" i="2"/>
  <c r="AS24" i="2"/>
  <c r="AS23" i="2"/>
  <c r="AS22" i="2"/>
  <c r="AS21" i="2"/>
  <c r="AS20" i="2"/>
  <c r="AS19" i="2"/>
  <c r="AS18" i="2"/>
  <c r="AS17" i="2"/>
  <c r="AS16" i="2"/>
  <c r="AS15" i="2"/>
  <c r="AS14" i="2"/>
  <c r="AS13" i="2"/>
  <c r="AS12" i="2"/>
  <c r="AS11" i="2"/>
  <c r="AS8" i="2"/>
  <c r="AM60" i="2"/>
  <c r="AM59" i="2"/>
  <c r="AM58" i="2"/>
  <c r="AM57" i="2"/>
  <c r="AM56" i="2"/>
  <c r="AM55" i="2"/>
  <c r="AM54" i="2"/>
  <c r="AM53" i="2"/>
  <c r="AM52" i="2"/>
  <c r="AM51" i="2"/>
  <c r="AM50" i="2"/>
  <c r="AM49" i="2"/>
  <c r="AM48" i="2"/>
  <c r="AM47" i="2"/>
  <c r="AM46" i="2"/>
  <c r="AM45" i="2"/>
  <c r="AM44" i="2"/>
  <c r="AM43" i="2"/>
  <c r="AM42" i="2"/>
  <c r="AM41" i="2"/>
  <c r="AM40" i="2"/>
  <c r="AM39" i="2"/>
  <c r="AM38" i="2"/>
  <c r="AM37" i="2"/>
  <c r="AM36" i="2"/>
  <c r="AM35" i="2"/>
  <c r="AM34" i="2"/>
  <c r="AM33" i="2"/>
  <c r="AM32" i="2"/>
  <c r="AM31" i="2"/>
  <c r="AM30" i="2"/>
  <c r="AM29" i="2"/>
  <c r="AM28" i="2"/>
  <c r="AM27" i="2"/>
  <c r="AM26" i="2"/>
  <c r="AM25" i="2"/>
  <c r="AM24" i="2"/>
  <c r="AM23" i="2"/>
  <c r="AM22" i="2"/>
  <c r="AM21" i="2"/>
  <c r="AM20" i="2"/>
  <c r="AM19" i="2"/>
  <c r="AM18" i="2"/>
  <c r="AM17" i="2"/>
  <c r="AM16" i="2"/>
  <c r="AM15" i="2"/>
  <c r="AM14" i="2"/>
  <c r="AM13" i="2"/>
  <c r="AM12" i="2"/>
  <c r="AM11" i="2"/>
  <c r="AM8" i="2"/>
  <c r="D138" i="4" s="1"/>
  <c r="AG11" i="2"/>
  <c r="AG60" i="2"/>
  <c r="AG59" i="2"/>
  <c r="AG58" i="2"/>
  <c r="AG57" i="2"/>
  <c r="AG56" i="2"/>
  <c r="AG55" i="2"/>
  <c r="AG54" i="2"/>
  <c r="AG53" i="2"/>
  <c r="AG52" i="2"/>
  <c r="AG51" i="2"/>
  <c r="AG50" i="2"/>
  <c r="AG49" i="2"/>
  <c r="AG48" i="2"/>
  <c r="AG47" i="2"/>
  <c r="AG46" i="2"/>
  <c r="AG45" i="2"/>
  <c r="AG44" i="2"/>
  <c r="AG43" i="2"/>
  <c r="AG42" i="2"/>
  <c r="AG41" i="2"/>
  <c r="AG40" i="2"/>
  <c r="AG39" i="2"/>
  <c r="AG38" i="2"/>
  <c r="AG37" i="2"/>
  <c r="AG36" i="2"/>
  <c r="AG35" i="2"/>
  <c r="AG34" i="2"/>
  <c r="AG33" i="2"/>
  <c r="AG32" i="2"/>
  <c r="AG31" i="2"/>
  <c r="AG30" i="2"/>
  <c r="AG29" i="2"/>
  <c r="AG28" i="2"/>
  <c r="AG27" i="2"/>
  <c r="AG26" i="2"/>
  <c r="AG25" i="2"/>
  <c r="AG24" i="2"/>
  <c r="AG23" i="2"/>
  <c r="AG22" i="2"/>
  <c r="AG21" i="2"/>
  <c r="AG20" i="2"/>
  <c r="AG19" i="2"/>
  <c r="AG18" i="2"/>
  <c r="AG17" i="2"/>
  <c r="AG16" i="2"/>
  <c r="AG15" i="2"/>
  <c r="AG14" i="2"/>
  <c r="AG13" i="2"/>
  <c r="AG12" i="2"/>
  <c r="AG8" i="2"/>
  <c r="O11" i="2"/>
  <c r="BM9" i="2"/>
  <c r="BG9" i="2"/>
  <c r="BA9" i="2"/>
  <c r="AU9" i="2"/>
  <c r="AO9" i="2"/>
  <c r="AI9" i="2"/>
  <c r="AM7" i="2"/>
  <c r="D137" i="4" s="1"/>
  <c r="AS7" i="2"/>
  <c r="E137" i="4" s="1"/>
  <c r="E138" i="4"/>
  <c r="I138" i="4"/>
  <c r="U14" i="2"/>
  <c r="Z9" i="2"/>
  <c r="U12" i="2"/>
  <c r="AA12" i="2"/>
  <c r="AA11" i="2"/>
  <c r="AA60" i="2"/>
  <c r="AA59" i="2"/>
  <c r="AA58" i="2"/>
  <c r="AA57" i="2"/>
  <c r="AA56" i="2"/>
  <c r="AA55" i="2"/>
  <c r="AA54" i="2"/>
  <c r="AA53" i="2"/>
  <c r="AA52" i="2"/>
  <c r="AA51" i="2"/>
  <c r="AA50" i="2"/>
  <c r="AA49" i="2"/>
  <c r="AA48" i="2"/>
  <c r="AA47" i="2"/>
  <c r="AA46" i="2"/>
  <c r="AA45" i="2"/>
  <c r="AA44" i="2"/>
  <c r="AA43" i="2"/>
  <c r="AA42" i="2"/>
  <c r="AA41" i="2"/>
  <c r="AA40" i="2"/>
  <c r="AA39" i="2"/>
  <c r="AA38" i="2"/>
  <c r="AA37" i="2"/>
  <c r="AA36" i="2"/>
  <c r="AA35" i="2"/>
  <c r="AA34" i="2"/>
  <c r="AA33" i="2"/>
  <c r="AA32" i="2"/>
  <c r="AA31" i="2"/>
  <c r="AA30" i="2"/>
  <c r="AA29" i="2"/>
  <c r="AA28" i="2"/>
  <c r="AA27" i="2"/>
  <c r="AA26" i="2"/>
  <c r="AA25" i="2"/>
  <c r="AA24" i="2"/>
  <c r="AA23" i="2"/>
  <c r="AA22" i="2"/>
  <c r="AA21" i="2"/>
  <c r="AA20" i="2"/>
  <c r="AA19" i="2"/>
  <c r="AA18" i="2"/>
  <c r="AA17" i="2"/>
  <c r="AA16" i="2"/>
  <c r="AA15" i="2"/>
  <c r="AA14" i="2"/>
  <c r="AA13" i="2"/>
  <c r="AA8" i="2"/>
  <c r="AA7" i="2" s="1"/>
  <c r="D79" i="4" s="1"/>
  <c r="D55" i="4"/>
  <c r="D80" i="4"/>
  <c r="U13" i="2"/>
  <c r="U15" i="2"/>
  <c r="U16" i="2"/>
  <c r="U17" i="2"/>
  <c r="U18" i="2"/>
  <c r="U19" i="2"/>
  <c r="U20" i="2"/>
  <c r="U21" i="2"/>
  <c r="U22" i="2"/>
  <c r="U23" i="2"/>
  <c r="U24" i="2"/>
  <c r="U25" i="2"/>
  <c r="U26" i="2"/>
  <c r="U27" i="2"/>
  <c r="U28" i="2"/>
  <c r="U29" i="2"/>
  <c r="U30" i="2"/>
  <c r="U31" i="2"/>
  <c r="U32" i="2"/>
  <c r="U33" i="2"/>
  <c r="U34" i="2"/>
  <c r="U35" i="2"/>
  <c r="U36" i="2"/>
  <c r="U37" i="2"/>
  <c r="U38" i="2"/>
  <c r="U39" i="2"/>
  <c r="U40" i="2"/>
  <c r="U41" i="2"/>
  <c r="U42" i="2"/>
  <c r="U43" i="2"/>
  <c r="U44" i="2"/>
  <c r="U45" i="2"/>
  <c r="U46" i="2"/>
  <c r="U47" i="2"/>
  <c r="U48" i="2"/>
  <c r="U49" i="2"/>
  <c r="U50" i="2"/>
  <c r="U51" i="2"/>
  <c r="U52" i="2"/>
  <c r="U53" i="2"/>
  <c r="U54" i="2"/>
  <c r="U55" i="2"/>
  <c r="U56" i="2"/>
  <c r="U57" i="2"/>
  <c r="U58" i="2"/>
  <c r="U59" i="2"/>
  <c r="U60" i="2"/>
  <c r="U11" i="2"/>
  <c r="U8" i="2"/>
  <c r="B11" i="2"/>
  <c r="L8" i="2"/>
  <c r="C32" i="4" s="1"/>
  <c r="O8" i="2"/>
  <c r="D32" i="4" s="1"/>
  <c r="L12" i="2"/>
  <c r="I8" i="2"/>
  <c r="I7" i="2" s="1"/>
  <c r="D17" i="4" s="1"/>
  <c r="E9" i="2"/>
  <c r="X11" i="25"/>
  <c r="Z11" i="25"/>
  <c r="F11" i="25"/>
  <c r="CI16" i="2"/>
  <c r="O16" i="2"/>
  <c r="L16" i="2"/>
  <c r="CI15" i="2"/>
  <c r="L15" i="2"/>
  <c r="BW14" i="2"/>
  <c r="CI13" i="2"/>
  <c r="BW13" i="2"/>
  <c r="O13" i="2"/>
  <c r="L13" i="2"/>
  <c r="CI12" i="2"/>
  <c r="BW12" i="2"/>
  <c r="BZ12" i="2"/>
  <c r="BZ15" i="2"/>
  <c r="CC15" i="2"/>
  <c r="CC14" i="2"/>
  <c r="BZ14" i="2"/>
  <c r="B12" i="31"/>
  <c r="B16" i="31"/>
  <c r="B20" i="31"/>
  <c r="AG9" i="19"/>
  <c r="AH9" i="19" s="1"/>
  <c r="B224" i="8" s="1"/>
  <c r="AA9" i="19"/>
  <c r="X9" i="19"/>
  <c r="U9" i="19"/>
  <c r="O9" i="19"/>
  <c r="M9" i="19"/>
  <c r="J9" i="19"/>
  <c r="DC9" i="2"/>
  <c r="DA9" i="2"/>
  <c r="CM9" i="2"/>
  <c r="CK9" i="2"/>
  <c r="CH9" i="2"/>
  <c r="CB9" i="2"/>
  <c r="BY9" i="2"/>
  <c r="BV9" i="2"/>
  <c r="BS9" i="2"/>
  <c r="AC9" i="2"/>
  <c r="W9" i="2"/>
  <c r="T9" i="2"/>
  <c r="Q9" i="2"/>
  <c r="N9" i="2"/>
  <c r="K9" i="2"/>
  <c r="H9" i="2"/>
  <c r="AR9" i="18"/>
  <c r="AO9" i="18"/>
  <c r="AL9" i="18"/>
  <c r="AI9" i="18"/>
  <c r="Z9" i="18"/>
  <c r="W9" i="18"/>
  <c r="T9" i="18"/>
  <c r="Q9" i="18"/>
  <c r="N9" i="18"/>
  <c r="K9" i="18"/>
  <c r="AF9" i="18"/>
  <c r="AC9" i="18"/>
  <c r="CU5" i="2"/>
  <c r="CV25" i="2" s="1"/>
  <c r="CV57" i="2"/>
  <c r="P60" i="19"/>
  <c r="P59" i="19"/>
  <c r="P58" i="19"/>
  <c r="P57" i="19"/>
  <c r="P56" i="19"/>
  <c r="P55" i="19"/>
  <c r="P54" i="19"/>
  <c r="P53" i="19"/>
  <c r="P52" i="19"/>
  <c r="P51" i="19"/>
  <c r="P50" i="19"/>
  <c r="P49" i="19"/>
  <c r="P48" i="19"/>
  <c r="P47" i="19"/>
  <c r="P46" i="19"/>
  <c r="P45" i="19"/>
  <c r="P44" i="19"/>
  <c r="P43" i="19"/>
  <c r="P42" i="19"/>
  <c r="P41" i="19"/>
  <c r="P40" i="19"/>
  <c r="P39" i="19"/>
  <c r="P38" i="19"/>
  <c r="P37" i="19"/>
  <c r="P36" i="19"/>
  <c r="P35" i="19"/>
  <c r="P34" i="19"/>
  <c r="P33" i="19"/>
  <c r="P32" i="19"/>
  <c r="P31" i="19"/>
  <c r="P30" i="19"/>
  <c r="P29" i="19"/>
  <c r="P28" i="19"/>
  <c r="P27" i="19"/>
  <c r="P26" i="19"/>
  <c r="P25" i="19"/>
  <c r="P24" i="19"/>
  <c r="P23" i="19"/>
  <c r="P22" i="19"/>
  <c r="P21" i="19"/>
  <c r="P20" i="19"/>
  <c r="P19" i="19"/>
  <c r="P18" i="19"/>
  <c r="P17" i="19"/>
  <c r="P16" i="19"/>
  <c r="P15" i="19"/>
  <c r="P14" i="19"/>
  <c r="P12" i="19"/>
  <c r="P8" i="19"/>
  <c r="B78" i="8" s="1"/>
  <c r="V23" i="25"/>
  <c r="V24" i="25"/>
  <c r="CI20" i="2" s="1"/>
  <c r="V25" i="25"/>
  <c r="CI21" i="2" s="1"/>
  <c r="V26" i="25"/>
  <c r="CI22" i="2" s="1"/>
  <c r="V27" i="25"/>
  <c r="CI23" i="2" s="1"/>
  <c r="V28" i="25"/>
  <c r="CI24" i="2" s="1"/>
  <c r="V29" i="25"/>
  <c r="CI25" i="2" s="1"/>
  <c r="V30" i="25"/>
  <c r="CI26" i="2" s="1"/>
  <c r="V31" i="25"/>
  <c r="CI27" i="2" s="1"/>
  <c r="V32" i="25"/>
  <c r="CI28" i="2" s="1"/>
  <c r="V33" i="25"/>
  <c r="CI29" i="2" s="1"/>
  <c r="V34" i="25"/>
  <c r="CI30" i="2" s="1"/>
  <c r="V35" i="25"/>
  <c r="CI31" i="2" s="1"/>
  <c r="V36" i="25"/>
  <c r="CI32" i="2" s="1"/>
  <c r="V37" i="25"/>
  <c r="CI33" i="2" s="1"/>
  <c r="V38" i="25"/>
  <c r="CI34" i="2" s="1"/>
  <c r="V39" i="25"/>
  <c r="CI35" i="2" s="1"/>
  <c r="V40" i="25"/>
  <c r="CI36" i="2" s="1"/>
  <c r="V41" i="25"/>
  <c r="CI37" i="2" s="1"/>
  <c r="V42" i="25"/>
  <c r="CI38" i="2" s="1"/>
  <c r="V43" i="25"/>
  <c r="CI39" i="2" s="1"/>
  <c r="V44" i="25"/>
  <c r="CI40" i="2" s="1"/>
  <c r="V45" i="25"/>
  <c r="CI41" i="2" s="1"/>
  <c r="V46" i="25"/>
  <c r="CI42" i="2" s="1"/>
  <c r="V47" i="25"/>
  <c r="CI43" i="2" s="1"/>
  <c r="V48" i="25"/>
  <c r="CI44" i="2" s="1"/>
  <c r="V49" i="25"/>
  <c r="CI45" i="2" s="1"/>
  <c r="V50" i="25"/>
  <c r="CI46" i="2" s="1"/>
  <c r="V51" i="25"/>
  <c r="CI47" i="2" s="1"/>
  <c r="V52" i="25"/>
  <c r="CI48" i="2" s="1"/>
  <c r="V53" i="25"/>
  <c r="CI49" i="2" s="1"/>
  <c r="V54" i="25"/>
  <c r="CI50" i="2" s="1"/>
  <c r="V55" i="25"/>
  <c r="CI51" i="2" s="1"/>
  <c r="V56" i="25"/>
  <c r="CI52" i="2" s="1"/>
  <c r="V57" i="25"/>
  <c r="CI53" i="2" s="1"/>
  <c r="V58" i="25"/>
  <c r="CI54" i="2" s="1"/>
  <c r="V59" i="25"/>
  <c r="CI55" i="2" s="1"/>
  <c r="V60" i="25"/>
  <c r="CI56" i="2" s="1"/>
  <c r="V61" i="25"/>
  <c r="CI57" i="2" s="1"/>
  <c r="V62" i="25"/>
  <c r="CI58" i="2" s="1"/>
  <c r="V63" i="25"/>
  <c r="CI59" i="2" s="1"/>
  <c r="V64" i="25"/>
  <c r="CI60" i="2" s="1"/>
  <c r="T23" i="25"/>
  <c r="CC19" i="2" s="1"/>
  <c r="T24" i="25"/>
  <c r="BZ20" i="2" s="1"/>
  <c r="T25" i="25"/>
  <c r="CC21" i="2" s="1"/>
  <c r="T26" i="25"/>
  <c r="T27" i="25"/>
  <c r="T28" i="25"/>
  <c r="T29" i="25"/>
  <c r="T30" i="25"/>
  <c r="CC26" i="2" s="1"/>
  <c r="T31" i="25"/>
  <c r="CC27" i="2" s="1"/>
  <c r="T32" i="25"/>
  <c r="T33" i="25"/>
  <c r="BZ29" i="2" s="1"/>
  <c r="T34" i="25"/>
  <c r="BZ30" i="2" s="1"/>
  <c r="T35" i="25"/>
  <c r="T36" i="25"/>
  <c r="T37" i="25"/>
  <c r="CC33" i="2" s="1"/>
  <c r="T38" i="25"/>
  <c r="CC34" i="2" s="1"/>
  <c r="T39" i="25"/>
  <c r="CC35" i="2" s="1"/>
  <c r="T40" i="25"/>
  <c r="CC36" i="2" s="1"/>
  <c r="T41" i="25"/>
  <c r="BZ37" i="2" s="1"/>
  <c r="T42" i="25"/>
  <c r="CC38" i="2" s="1"/>
  <c r="T43" i="25"/>
  <c r="T44" i="25"/>
  <c r="CC40" i="2" s="1"/>
  <c r="T45" i="25"/>
  <c r="T46" i="25"/>
  <c r="CC42" i="2" s="1"/>
  <c r="T47" i="25"/>
  <c r="CC43" i="2" s="1"/>
  <c r="T48" i="25"/>
  <c r="T49" i="25"/>
  <c r="CC45" i="2" s="1"/>
  <c r="T50" i="25"/>
  <c r="T51" i="25"/>
  <c r="T52" i="25"/>
  <c r="CC48" i="2" s="1"/>
  <c r="T53" i="25"/>
  <c r="CC49" i="2" s="1"/>
  <c r="T54" i="25"/>
  <c r="CC50" i="2" s="1"/>
  <c r="T55" i="25"/>
  <c r="CC51" i="2" s="1"/>
  <c r="T56" i="25"/>
  <c r="BZ52" i="2" s="1"/>
  <c r="T57" i="25"/>
  <c r="CC53" i="2" s="1"/>
  <c r="T58" i="25"/>
  <c r="T59" i="25"/>
  <c r="T60" i="25"/>
  <c r="T61" i="25"/>
  <c r="T62" i="25"/>
  <c r="CC58" i="2" s="1"/>
  <c r="T63" i="25"/>
  <c r="CC59" i="2" s="1"/>
  <c r="T64" i="25"/>
  <c r="BZ60" i="2" s="1"/>
  <c r="BW18" i="2"/>
  <c r="R23" i="25"/>
  <c r="BW19" i="2" s="1"/>
  <c r="R24" i="25"/>
  <c r="BW20" i="2" s="1"/>
  <c r="R25" i="25"/>
  <c r="BW21" i="2" s="1"/>
  <c r="R26" i="25"/>
  <c r="BW22" i="2" s="1"/>
  <c r="R27" i="25"/>
  <c r="BW23" i="2" s="1"/>
  <c r="R28" i="25"/>
  <c r="BW24" i="2" s="1"/>
  <c r="R29" i="25"/>
  <c r="BW25" i="2" s="1"/>
  <c r="R30" i="25"/>
  <c r="BW26" i="2" s="1"/>
  <c r="R31" i="25"/>
  <c r="BW27" i="2" s="1"/>
  <c r="R32" i="25"/>
  <c r="BW28" i="2" s="1"/>
  <c r="R33" i="25"/>
  <c r="BW29" i="2" s="1"/>
  <c r="R34" i="25"/>
  <c r="BW30" i="2" s="1"/>
  <c r="R35" i="25"/>
  <c r="BW31" i="2" s="1"/>
  <c r="R36" i="25"/>
  <c r="BW32" i="2" s="1"/>
  <c r="R37" i="25"/>
  <c r="BW33" i="2" s="1"/>
  <c r="R38" i="25"/>
  <c r="BW34" i="2" s="1"/>
  <c r="R39" i="25"/>
  <c r="BW35" i="2" s="1"/>
  <c r="R40" i="25"/>
  <c r="BW36" i="2" s="1"/>
  <c r="R41" i="25"/>
  <c r="BW37" i="2" s="1"/>
  <c r="R42" i="25"/>
  <c r="BW38" i="2" s="1"/>
  <c r="R43" i="25"/>
  <c r="BW39" i="2" s="1"/>
  <c r="R44" i="25"/>
  <c r="BW40" i="2" s="1"/>
  <c r="R45" i="25"/>
  <c r="BW41" i="2" s="1"/>
  <c r="R46" i="25"/>
  <c r="BW42" i="2" s="1"/>
  <c r="R47" i="25"/>
  <c r="BW43" i="2" s="1"/>
  <c r="R48" i="25"/>
  <c r="BW44" i="2"/>
  <c r="R49" i="25"/>
  <c r="BW45" i="2" s="1"/>
  <c r="R50" i="25"/>
  <c r="BW46" i="2" s="1"/>
  <c r="R51" i="25"/>
  <c r="BW47" i="2" s="1"/>
  <c r="R52" i="25"/>
  <c r="BW48" i="2" s="1"/>
  <c r="R53" i="25"/>
  <c r="BW49" i="2" s="1"/>
  <c r="R54" i="25"/>
  <c r="BW50" i="2"/>
  <c r="R55" i="25"/>
  <c r="BW51" i="2" s="1"/>
  <c r="R56" i="25"/>
  <c r="BW52" i="2" s="1"/>
  <c r="R57" i="25"/>
  <c r="BW53" i="2" s="1"/>
  <c r="R58" i="25"/>
  <c r="BW54" i="2"/>
  <c r="R59" i="25"/>
  <c r="BW55" i="2" s="1"/>
  <c r="R60" i="25"/>
  <c r="BW56" i="2" s="1"/>
  <c r="R61" i="25"/>
  <c r="BW57" i="2" s="1"/>
  <c r="R62" i="25"/>
  <c r="BW58" i="2" s="1"/>
  <c r="R63" i="25"/>
  <c r="BW59" i="2" s="1"/>
  <c r="R64" i="25"/>
  <c r="BW60" i="2"/>
  <c r="O18" i="2"/>
  <c r="P23" i="25"/>
  <c r="O19" i="2" s="1"/>
  <c r="P24" i="25"/>
  <c r="O20" i="2" s="1"/>
  <c r="P25" i="25"/>
  <c r="O21" i="2" s="1"/>
  <c r="P26" i="25"/>
  <c r="O22" i="2" s="1"/>
  <c r="P27" i="25"/>
  <c r="O23" i="2" s="1"/>
  <c r="P28" i="25"/>
  <c r="O24" i="2" s="1"/>
  <c r="P29" i="25"/>
  <c r="O25" i="2" s="1"/>
  <c r="P30" i="25"/>
  <c r="O26" i="2" s="1"/>
  <c r="P31" i="25"/>
  <c r="O27" i="2" s="1"/>
  <c r="P32" i="25"/>
  <c r="O28" i="2" s="1"/>
  <c r="P33" i="25"/>
  <c r="O29" i="2" s="1"/>
  <c r="P34" i="25"/>
  <c r="O30" i="2" s="1"/>
  <c r="P35" i="25"/>
  <c r="O31" i="2" s="1"/>
  <c r="P36" i="25"/>
  <c r="O32" i="2" s="1"/>
  <c r="P37" i="25"/>
  <c r="O33" i="2" s="1"/>
  <c r="P38" i="25"/>
  <c r="O34" i="2" s="1"/>
  <c r="P39" i="25"/>
  <c r="O35" i="2" s="1"/>
  <c r="P40" i="25"/>
  <c r="O36" i="2" s="1"/>
  <c r="P41" i="25"/>
  <c r="O37" i="2" s="1"/>
  <c r="P42" i="25"/>
  <c r="O38" i="2" s="1"/>
  <c r="P43" i="25"/>
  <c r="O39" i="2" s="1"/>
  <c r="P44" i="25"/>
  <c r="O40" i="2" s="1"/>
  <c r="P45" i="25"/>
  <c r="O41" i="2" s="1"/>
  <c r="P46" i="25"/>
  <c r="O42" i="2" s="1"/>
  <c r="P47" i="25"/>
  <c r="O43" i="2" s="1"/>
  <c r="P48" i="25"/>
  <c r="O44" i="2" s="1"/>
  <c r="P49" i="25"/>
  <c r="O45" i="2" s="1"/>
  <c r="P50" i="25"/>
  <c r="O46" i="2" s="1"/>
  <c r="P51" i="25"/>
  <c r="O47" i="2" s="1"/>
  <c r="P52" i="25"/>
  <c r="O48" i="2" s="1"/>
  <c r="P53" i="25"/>
  <c r="O49" i="2" s="1"/>
  <c r="P54" i="25"/>
  <c r="O50" i="2" s="1"/>
  <c r="P55" i="25"/>
  <c r="O51" i="2" s="1"/>
  <c r="P56" i="25"/>
  <c r="O52" i="2" s="1"/>
  <c r="P57" i="25"/>
  <c r="O53" i="2" s="1"/>
  <c r="P58" i="25"/>
  <c r="O54" i="2" s="1"/>
  <c r="P59" i="25"/>
  <c r="O55" i="2" s="1"/>
  <c r="P60" i="25"/>
  <c r="O56" i="2" s="1"/>
  <c r="P61" i="25"/>
  <c r="O57" i="2" s="1"/>
  <c r="P62" i="25"/>
  <c r="O58" i="2" s="1"/>
  <c r="P63" i="25"/>
  <c r="O59" i="2" s="1"/>
  <c r="P64" i="25"/>
  <c r="O60" i="2" s="1"/>
  <c r="N23" i="25"/>
  <c r="L19" i="2" s="1"/>
  <c r="N24" i="25"/>
  <c r="L20" i="2" s="1"/>
  <c r="N25" i="25"/>
  <c r="L21" i="2" s="1"/>
  <c r="N26" i="25"/>
  <c r="L22" i="2" s="1"/>
  <c r="N27" i="25"/>
  <c r="L23" i="2"/>
  <c r="N28" i="25"/>
  <c r="L24" i="2" s="1"/>
  <c r="N29" i="25"/>
  <c r="L25" i="2" s="1"/>
  <c r="N30" i="25"/>
  <c r="L26" i="2" s="1"/>
  <c r="N31" i="25"/>
  <c r="L27" i="2" s="1"/>
  <c r="N32" i="25"/>
  <c r="L28" i="2" s="1"/>
  <c r="N33" i="25"/>
  <c r="L29" i="2" s="1"/>
  <c r="N34" i="25"/>
  <c r="L30" i="2" s="1"/>
  <c r="N35" i="25"/>
  <c r="L31" i="2" s="1"/>
  <c r="N36" i="25"/>
  <c r="L32" i="2" s="1"/>
  <c r="N37" i="25"/>
  <c r="L33" i="2"/>
  <c r="N38" i="25"/>
  <c r="L34" i="2" s="1"/>
  <c r="N39" i="25"/>
  <c r="L35" i="2" s="1"/>
  <c r="N40" i="25"/>
  <c r="L36" i="2" s="1"/>
  <c r="N41" i="25"/>
  <c r="L37" i="2" s="1"/>
  <c r="N42" i="25"/>
  <c r="L38" i="2" s="1"/>
  <c r="N43" i="25"/>
  <c r="L39" i="2"/>
  <c r="N44" i="25"/>
  <c r="L40" i="2" s="1"/>
  <c r="N45" i="25"/>
  <c r="L41" i="2" s="1"/>
  <c r="N46" i="25"/>
  <c r="L42" i="2" s="1"/>
  <c r="N47" i="25"/>
  <c r="L43" i="2"/>
  <c r="N48" i="25"/>
  <c r="L44" i="2" s="1"/>
  <c r="N49" i="25"/>
  <c r="L45" i="2" s="1"/>
  <c r="N50" i="25"/>
  <c r="L46" i="2" s="1"/>
  <c r="N51" i="25"/>
  <c r="L47" i="2" s="1"/>
  <c r="N52" i="25"/>
  <c r="L48" i="2" s="1"/>
  <c r="N53" i="25"/>
  <c r="L49" i="2" s="1"/>
  <c r="N54" i="25"/>
  <c r="L50" i="2" s="1"/>
  <c r="N55" i="25"/>
  <c r="L51" i="2" s="1"/>
  <c r="N56" i="25"/>
  <c r="L52" i="2" s="1"/>
  <c r="N57" i="25"/>
  <c r="L53" i="2" s="1"/>
  <c r="N58" i="25"/>
  <c r="L54" i="2" s="1"/>
  <c r="N59" i="25"/>
  <c r="L55" i="2" s="1"/>
  <c r="N60" i="25"/>
  <c r="L56" i="2" s="1"/>
  <c r="N61" i="25"/>
  <c r="L57" i="2" s="1"/>
  <c r="N62" i="25"/>
  <c r="L58" i="2" s="1"/>
  <c r="N63" i="25"/>
  <c r="L59" i="2" s="1"/>
  <c r="N64" i="25"/>
  <c r="L60" i="2" s="1"/>
  <c r="L23" i="25"/>
  <c r="I19" i="2" s="1"/>
  <c r="L24" i="25"/>
  <c r="I20" i="2" s="1"/>
  <c r="L25" i="25"/>
  <c r="I21" i="2" s="1"/>
  <c r="L26" i="25"/>
  <c r="I22" i="2" s="1"/>
  <c r="L27" i="25"/>
  <c r="I23" i="2" s="1"/>
  <c r="L28" i="25"/>
  <c r="I24" i="2" s="1"/>
  <c r="L29" i="25"/>
  <c r="I25" i="2" s="1"/>
  <c r="L30" i="25"/>
  <c r="L31" i="25"/>
  <c r="I27" i="2" s="1"/>
  <c r="L32" i="25"/>
  <c r="I28" i="2" s="1"/>
  <c r="L33" i="25"/>
  <c r="I29" i="2" s="1"/>
  <c r="L34" i="25"/>
  <c r="L35" i="25"/>
  <c r="I31" i="2" s="1"/>
  <c r="L36" i="25"/>
  <c r="L37" i="25"/>
  <c r="I33" i="2" s="1"/>
  <c r="L38" i="25"/>
  <c r="L39" i="25"/>
  <c r="I35" i="2" s="1"/>
  <c r="L40" i="25"/>
  <c r="I36" i="2" s="1"/>
  <c r="L41" i="25"/>
  <c r="I37" i="2" s="1"/>
  <c r="L42" i="25"/>
  <c r="L43" i="25"/>
  <c r="I39" i="2" s="1"/>
  <c r="L44" i="25"/>
  <c r="I40" i="2" s="1"/>
  <c r="L45" i="25"/>
  <c r="I41" i="2" s="1"/>
  <c r="L46" i="25"/>
  <c r="I42" i="2" s="1"/>
  <c r="L47" i="25"/>
  <c r="I43" i="2" s="1"/>
  <c r="L48" i="25"/>
  <c r="I44" i="2" s="1"/>
  <c r="L49" i="25"/>
  <c r="I45" i="2" s="1"/>
  <c r="L50" i="25"/>
  <c r="L51" i="25"/>
  <c r="I47" i="2" s="1"/>
  <c r="L52" i="25"/>
  <c r="L53" i="25"/>
  <c r="I49" i="2" s="1"/>
  <c r="L54" i="25"/>
  <c r="L55" i="25"/>
  <c r="I51" i="2" s="1"/>
  <c r="L56" i="25"/>
  <c r="I52" i="2" s="1"/>
  <c r="L57" i="25"/>
  <c r="I53" i="2" s="1"/>
  <c r="L58" i="25"/>
  <c r="L59" i="25"/>
  <c r="I55" i="2" s="1"/>
  <c r="L60" i="25"/>
  <c r="I56" i="2" s="1"/>
  <c r="L61" i="25"/>
  <c r="I57" i="2" s="1"/>
  <c r="L62" i="25"/>
  <c r="L63" i="25"/>
  <c r="I59" i="2" s="1"/>
  <c r="L64" i="25"/>
  <c r="I60" i="2" s="1"/>
  <c r="J23" i="25"/>
  <c r="F19" i="2" s="1"/>
  <c r="J25" i="25"/>
  <c r="F21" i="2" s="1"/>
  <c r="J26" i="25"/>
  <c r="F22" i="2" s="1"/>
  <c r="J27" i="25"/>
  <c r="F23" i="2" s="1"/>
  <c r="J28" i="25"/>
  <c r="J29" i="25"/>
  <c r="F25" i="2" s="1"/>
  <c r="J30" i="25"/>
  <c r="F26" i="2" s="1"/>
  <c r="J31" i="25"/>
  <c r="F27" i="2" s="1"/>
  <c r="J32" i="25"/>
  <c r="J33" i="25"/>
  <c r="F29" i="2" s="1"/>
  <c r="J34" i="25"/>
  <c r="F30" i="2" s="1"/>
  <c r="J35" i="25"/>
  <c r="F31" i="2" s="1"/>
  <c r="J36" i="25"/>
  <c r="F32" i="2" s="1"/>
  <c r="J37" i="25"/>
  <c r="F33" i="2" s="1"/>
  <c r="J38" i="25"/>
  <c r="F34" i="2" s="1"/>
  <c r="J39" i="25"/>
  <c r="F35" i="2" s="1"/>
  <c r="J40" i="25"/>
  <c r="F36" i="2" s="1"/>
  <c r="J41" i="25"/>
  <c r="F37" i="2" s="1"/>
  <c r="J42" i="25"/>
  <c r="F38" i="2" s="1"/>
  <c r="J43" i="25"/>
  <c r="F39" i="2" s="1"/>
  <c r="J44" i="25"/>
  <c r="F40" i="2" s="1"/>
  <c r="J45" i="25"/>
  <c r="J46" i="25"/>
  <c r="F42" i="2" s="1"/>
  <c r="J47" i="25"/>
  <c r="F43" i="2" s="1"/>
  <c r="J48" i="25"/>
  <c r="F44" i="2" s="1"/>
  <c r="J49" i="25"/>
  <c r="J50" i="25"/>
  <c r="F46" i="2" s="1"/>
  <c r="J51" i="25"/>
  <c r="F47" i="2" s="1"/>
  <c r="J52" i="25"/>
  <c r="J53" i="25"/>
  <c r="F49" i="2" s="1"/>
  <c r="J54" i="25"/>
  <c r="F50" i="2" s="1"/>
  <c r="J55" i="25"/>
  <c r="F51" i="2" s="1"/>
  <c r="J56" i="25"/>
  <c r="F52" i="2" s="1"/>
  <c r="J57" i="25"/>
  <c r="F53" i="2" s="1"/>
  <c r="J58" i="25"/>
  <c r="F54" i="2" s="1"/>
  <c r="J59" i="25"/>
  <c r="F55" i="2" s="1"/>
  <c r="J60" i="25"/>
  <c r="J61" i="25"/>
  <c r="J62" i="25"/>
  <c r="F58" i="2" s="1"/>
  <c r="J63" i="25"/>
  <c r="F59" i="2" s="1"/>
  <c r="J64" i="25"/>
  <c r="F60" i="2" s="1"/>
  <c r="CC54" i="2"/>
  <c r="BZ54" i="2"/>
  <c r="BZ46" i="2"/>
  <c r="CC46" i="2"/>
  <c r="BZ38" i="2"/>
  <c r="BZ34" i="2"/>
  <c r="CC30" i="2"/>
  <c r="CC22" i="2"/>
  <c r="BZ22" i="2"/>
  <c r="BZ18" i="2"/>
  <c r="CC18" i="2"/>
  <c r="F17" i="2"/>
  <c r="O17" i="2"/>
  <c r="BW17" i="2"/>
  <c r="BZ57" i="2"/>
  <c r="CC57" i="2"/>
  <c r="BZ49" i="2"/>
  <c r="BZ41" i="2"/>
  <c r="CC41" i="2"/>
  <c r="BZ33" i="2"/>
  <c r="CC25" i="2"/>
  <c r="BZ25" i="2"/>
  <c r="CC52" i="2"/>
  <c r="BZ48" i="2"/>
  <c r="BZ28" i="2"/>
  <c r="CC28" i="2"/>
  <c r="BZ59" i="2"/>
  <c r="BZ51" i="2"/>
  <c r="BZ43" i="2"/>
  <c r="BZ35" i="2"/>
  <c r="BZ27" i="2"/>
  <c r="BZ19" i="2"/>
  <c r="I12" i="2"/>
  <c r="I14" i="2"/>
  <c r="I15" i="2"/>
  <c r="I18" i="2"/>
  <c r="I26" i="2"/>
  <c r="I30" i="2"/>
  <c r="I32" i="2"/>
  <c r="I34" i="2"/>
  <c r="I38" i="2"/>
  <c r="I46" i="2"/>
  <c r="I48" i="2"/>
  <c r="I50" i="2"/>
  <c r="I54" i="2"/>
  <c r="I58" i="2"/>
  <c r="I11" i="2"/>
  <c r="F12" i="2"/>
  <c r="F13" i="2"/>
  <c r="F14" i="2"/>
  <c r="F15" i="2"/>
  <c r="F18" i="2"/>
  <c r="F20" i="2"/>
  <c r="F24" i="2"/>
  <c r="F28" i="2"/>
  <c r="F41" i="2"/>
  <c r="F45" i="2"/>
  <c r="F48" i="2"/>
  <c r="F56" i="2"/>
  <c r="F57" i="2"/>
  <c r="F11" i="2"/>
  <c r="C18" i="4"/>
  <c r="AL5" i="18"/>
  <c r="AL7" i="18" s="1"/>
  <c r="AM7" i="18" s="1"/>
  <c r="B140" i="7" s="1"/>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12" i="2"/>
  <c r="B13" i="2"/>
  <c r="B14" i="2"/>
  <c r="B15" i="2"/>
  <c r="B16" i="2"/>
  <c r="B17" i="2"/>
  <c r="B18" i="2"/>
  <c r="B19" i="2"/>
  <c r="B20" i="2"/>
  <c r="B21" i="2"/>
  <c r="B22" i="2"/>
  <c r="B23" i="2"/>
  <c r="F118" i="32"/>
  <c r="G118" i="32" s="1"/>
  <c r="F96" i="32"/>
  <c r="G96" i="32" s="1"/>
  <c r="AG5" i="19"/>
  <c r="AH5" i="19" s="1"/>
  <c r="B221" i="8" s="1"/>
  <c r="AD5" i="19"/>
  <c r="AE48" i="19" s="1"/>
  <c r="AA5" i="19"/>
  <c r="AB5" i="19" s="1"/>
  <c r="B173" i="8" s="1"/>
  <c r="O5" i="19"/>
  <c r="O7" i="19" s="1"/>
  <c r="P7" i="19" s="1"/>
  <c r="B77" i="8" s="1"/>
  <c r="AO5" i="18"/>
  <c r="AO7" i="18" s="1"/>
  <c r="AI5" i="18"/>
  <c r="AJ58" i="18" s="1"/>
  <c r="AF5" i="18"/>
  <c r="AG25" i="18" s="1"/>
  <c r="AC5" i="18"/>
  <c r="AC7" i="18" s="1"/>
  <c r="T5" i="18"/>
  <c r="Q5" i="18"/>
  <c r="R5" i="18" s="1"/>
  <c r="N5" i="18"/>
  <c r="O5" i="18" s="1"/>
  <c r="N7" i="18"/>
  <c r="K5" i="18"/>
  <c r="K7" i="18" s="1"/>
  <c r="CR5" i="2"/>
  <c r="CS8" i="2" s="1"/>
  <c r="D240" i="4" s="1"/>
  <c r="CO5" i="2"/>
  <c r="CP15" i="2" s="1"/>
  <c r="CB5" i="2"/>
  <c r="CB7" i="2" s="1"/>
  <c r="BM5" i="2"/>
  <c r="BM7" i="2" s="1"/>
  <c r="BG5" i="2"/>
  <c r="BA5" i="2"/>
  <c r="BB5" i="2" s="1"/>
  <c r="AU5" i="2"/>
  <c r="AV5" i="2" s="1"/>
  <c r="AO5" i="2"/>
  <c r="AO7" i="2" s="1"/>
  <c r="AI5" i="2"/>
  <c r="AG17" i="18"/>
  <c r="AG45" i="18"/>
  <c r="AG19" i="18"/>
  <c r="AG30" i="18"/>
  <c r="AG50" i="18"/>
  <c r="AG28" i="18"/>
  <c r="AG44" i="18"/>
  <c r="O17" i="18"/>
  <c r="L39" i="18"/>
  <c r="R15" i="18"/>
  <c r="L33" i="18"/>
  <c r="U41" i="18"/>
  <c r="L26" i="18"/>
  <c r="BA7" i="2"/>
  <c r="BB7" i="2" s="1"/>
  <c r="G107" i="4" s="1"/>
  <c r="F53" i="32"/>
  <c r="G53" i="32" s="1"/>
  <c r="CU9" i="2" s="1"/>
  <c r="F47" i="32"/>
  <c r="G47" i="32" s="1"/>
  <c r="CO9" i="2" s="1"/>
  <c r="F39" i="32"/>
  <c r="G39" i="32" s="1"/>
  <c r="CE9" i="2" s="1"/>
  <c r="BY5" i="2"/>
  <c r="BY7" i="2" s="1"/>
  <c r="BZ7" i="2" s="1"/>
  <c r="C190" i="4" s="1"/>
  <c r="A35" i="33"/>
  <c r="AC5" i="2"/>
  <c r="H5" i="2"/>
  <c r="I5" i="2" s="1"/>
  <c r="E5" i="2"/>
  <c r="F5" i="2" s="1"/>
  <c r="B60" i="19"/>
  <c r="B59" i="19"/>
  <c r="B58" i="19"/>
  <c r="B57" i="19"/>
  <c r="B56" i="19"/>
  <c r="B55" i="19"/>
  <c r="B54" i="19"/>
  <c r="B53" i="19"/>
  <c r="B52" i="19"/>
  <c r="B51" i="19"/>
  <c r="B50" i="19"/>
  <c r="B49" i="19"/>
  <c r="B48" i="19"/>
  <c r="B47" i="19"/>
  <c r="B46" i="19"/>
  <c r="B45" i="19"/>
  <c r="B44" i="19"/>
  <c r="B43" i="19"/>
  <c r="B42" i="19"/>
  <c r="B41" i="19"/>
  <c r="B40" i="19"/>
  <c r="B39" i="19"/>
  <c r="B38" i="19"/>
  <c r="B37" i="19"/>
  <c r="B36" i="19"/>
  <c r="B35" i="19"/>
  <c r="B34" i="19"/>
  <c r="B33" i="19"/>
  <c r="B32" i="19"/>
  <c r="B31" i="19"/>
  <c r="B30" i="19"/>
  <c r="B29" i="19"/>
  <c r="B28" i="19"/>
  <c r="B27" i="19"/>
  <c r="B26" i="19"/>
  <c r="B25" i="19"/>
  <c r="B24" i="19"/>
  <c r="B23" i="19"/>
  <c r="B22" i="19"/>
  <c r="B21" i="19"/>
  <c r="B20" i="19"/>
  <c r="B19" i="19"/>
  <c r="B18" i="19"/>
  <c r="B17" i="19"/>
  <c r="B16" i="19"/>
  <c r="B15" i="19"/>
  <c r="B14" i="19"/>
  <c r="B13" i="19"/>
  <c r="B12" i="19"/>
  <c r="B11" i="19"/>
  <c r="B60" i="18"/>
  <c r="B59" i="18"/>
  <c r="B58" i="18"/>
  <c r="B57" i="18"/>
  <c r="B56" i="18"/>
  <c r="B55" i="18"/>
  <c r="B54" i="18"/>
  <c r="B53" i="18"/>
  <c r="B52" i="18"/>
  <c r="B51" i="18"/>
  <c r="B50" i="18"/>
  <c r="B49" i="18"/>
  <c r="B48" i="18"/>
  <c r="B47" i="18"/>
  <c r="B46" i="18"/>
  <c r="B45" i="18"/>
  <c r="B44" i="18"/>
  <c r="B43" i="18"/>
  <c r="B42" i="18"/>
  <c r="B41" i="18"/>
  <c r="B40" i="18"/>
  <c r="B39" i="18"/>
  <c r="B38" i="18"/>
  <c r="B37" i="18"/>
  <c r="B36" i="18"/>
  <c r="B35" i="18"/>
  <c r="B34" i="18"/>
  <c r="B33" i="18"/>
  <c r="B32" i="18"/>
  <c r="B31" i="18"/>
  <c r="B30" i="18"/>
  <c r="B29" i="18"/>
  <c r="B28" i="18"/>
  <c r="B27" i="18"/>
  <c r="B26" i="18"/>
  <c r="B25" i="18"/>
  <c r="B24" i="18"/>
  <c r="B23" i="18"/>
  <c r="B22" i="18"/>
  <c r="B21" i="18"/>
  <c r="B20" i="18"/>
  <c r="B19" i="18"/>
  <c r="B18" i="18"/>
  <c r="B17" i="18"/>
  <c r="B16" i="18"/>
  <c r="B15" i="18"/>
  <c r="B14" i="18"/>
  <c r="B13" i="18"/>
  <c r="B12" i="18"/>
  <c r="B11" i="18"/>
  <c r="P5" i="19" l="1"/>
  <c r="B76" i="8" s="1"/>
  <c r="CC29" i="2"/>
  <c r="AG47" i="18"/>
  <c r="BZ21" i="2"/>
  <c r="CC37" i="2"/>
  <c r="BZ53" i="2"/>
  <c r="AA7" i="18"/>
  <c r="C86" i="7" s="1"/>
  <c r="BZ45" i="2"/>
  <c r="CC60" i="2"/>
  <c r="BZ42" i="2"/>
  <c r="AG54" i="18"/>
  <c r="V9" i="19"/>
  <c r="B127" i="8" s="1"/>
  <c r="H11" i="25"/>
  <c r="BZ26" i="2"/>
  <c r="CV9" i="2"/>
  <c r="C266" i="4" s="1"/>
  <c r="AG5" i="18"/>
  <c r="AG35" i="18"/>
  <c r="BZ36" i="2"/>
  <c r="BZ58" i="2"/>
  <c r="O7" i="2"/>
  <c r="D31" i="4" s="1"/>
  <c r="CV43" i="2"/>
  <c r="H30" i="19"/>
  <c r="O54" i="18"/>
  <c r="O36" i="18"/>
  <c r="AD19" i="18"/>
  <c r="CV23" i="2"/>
  <c r="AM9" i="18"/>
  <c r="B142" i="7" s="1"/>
  <c r="X9" i="2"/>
  <c r="D56" i="4" s="1"/>
  <c r="L7" i="2"/>
  <c r="C31" i="4" s="1"/>
  <c r="I11" i="18"/>
  <c r="AD5" i="2"/>
  <c r="AC7" i="2"/>
  <c r="AD7" i="2" s="1"/>
  <c r="C107" i="4" s="1"/>
  <c r="D18" i="4"/>
  <c r="BK9" i="2"/>
  <c r="H139" i="4" s="1"/>
  <c r="H52" i="19"/>
  <c r="CF22" i="2"/>
  <c r="CF51" i="2"/>
  <c r="CF57" i="2"/>
  <c r="CF15" i="2"/>
  <c r="CF41" i="2"/>
  <c r="CF52" i="2"/>
  <c r="CF5" i="2"/>
  <c r="C212" i="4" s="1"/>
  <c r="CF25" i="2"/>
  <c r="CF36" i="2"/>
  <c r="CF34" i="2"/>
  <c r="CF54" i="2"/>
  <c r="CF20" i="2"/>
  <c r="AJ54" i="18"/>
  <c r="L54" i="18"/>
  <c r="R50" i="18"/>
  <c r="U59" i="18"/>
  <c r="U12" i="18"/>
  <c r="O46" i="18"/>
  <c r="U30" i="18"/>
  <c r="L21" i="18"/>
  <c r="U44" i="18"/>
  <c r="CV60" i="2"/>
  <c r="CV54" i="2"/>
  <c r="CV24" i="2"/>
  <c r="CV22" i="2"/>
  <c r="CF58" i="2"/>
  <c r="CF26" i="2"/>
  <c r="CF53" i="2"/>
  <c r="CF37" i="2"/>
  <c r="CF21" i="2"/>
  <c r="CF46" i="2"/>
  <c r="CF14" i="2"/>
  <c r="CF48" i="2"/>
  <c r="CF32" i="2"/>
  <c r="CF16" i="2"/>
  <c r="CF39" i="2"/>
  <c r="CF8" i="2"/>
  <c r="C214" i="4" s="1"/>
  <c r="CF50" i="2"/>
  <c r="CF18" i="2"/>
  <c r="CF49" i="2"/>
  <c r="CF33" i="2"/>
  <c r="CF17" i="2"/>
  <c r="CF38" i="2"/>
  <c r="CF60" i="2"/>
  <c r="CF44" i="2"/>
  <c r="CF28" i="2"/>
  <c r="CF12" i="2"/>
  <c r="CF35" i="2"/>
  <c r="CF42" i="2"/>
  <c r="CF11" i="2"/>
  <c r="CF45" i="2"/>
  <c r="CF29" i="2"/>
  <c r="CF13" i="2"/>
  <c r="CF30" i="2"/>
  <c r="CF56" i="2"/>
  <c r="CF40" i="2"/>
  <c r="CF24" i="2"/>
  <c r="CF55" i="2"/>
  <c r="CF23" i="2"/>
  <c r="AJ32" i="18"/>
  <c r="AJ50" i="18"/>
  <c r="AJ41" i="18"/>
  <c r="AJ46" i="18"/>
  <c r="AJ55" i="18"/>
  <c r="AJ12" i="18"/>
  <c r="AJ52" i="18"/>
  <c r="AJ21" i="18"/>
  <c r="AJ14" i="18"/>
  <c r="AJ27" i="18"/>
  <c r="AJ5" i="18"/>
  <c r="CF47" i="2"/>
  <c r="CF31" i="2"/>
  <c r="AJ18" i="18"/>
  <c r="AJ60" i="18"/>
  <c r="G7" i="19"/>
  <c r="H34" i="19"/>
  <c r="H43" i="19"/>
  <c r="H24" i="19"/>
  <c r="H56" i="19"/>
  <c r="H41" i="19"/>
  <c r="G9" i="19"/>
  <c r="H9" i="19" s="1"/>
  <c r="B54" i="8" s="1"/>
  <c r="H14" i="19"/>
  <c r="H46" i="19"/>
  <c r="H23" i="19"/>
  <c r="H55" i="19"/>
  <c r="H36" i="19"/>
  <c r="H17" i="19"/>
  <c r="H53" i="19"/>
  <c r="H18" i="19"/>
  <c r="H50" i="19"/>
  <c r="H27" i="19"/>
  <c r="H59" i="19"/>
  <c r="H40" i="19"/>
  <c r="H21" i="19"/>
  <c r="H57" i="19"/>
  <c r="CC17" i="2"/>
  <c r="BZ17" i="2"/>
  <c r="F16" i="2"/>
  <c r="J11" i="25"/>
  <c r="F9" i="2" s="1"/>
  <c r="C19" i="4" s="1"/>
  <c r="BG7" i="2"/>
  <c r="BH7" i="2" s="1"/>
  <c r="H107" i="4" s="1"/>
  <c r="BH5" i="2"/>
  <c r="CI19" i="2"/>
  <c r="CF19" i="2"/>
  <c r="CF59" i="2"/>
  <c r="CF43" i="2"/>
  <c r="CF27" i="2"/>
  <c r="AJ59" i="18"/>
  <c r="AJ49" i="18"/>
  <c r="AJ36" i="18"/>
  <c r="BZ55" i="2"/>
  <c r="CC55" i="2"/>
  <c r="BZ47" i="2"/>
  <c r="CC47" i="2"/>
  <c r="BZ39" i="2"/>
  <c r="CC39" i="2"/>
  <c r="BZ31" i="2"/>
  <c r="CC31" i="2"/>
  <c r="BZ23" i="2"/>
  <c r="CC23" i="2"/>
  <c r="CC11" i="2"/>
  <c r="H39" i="19"/>
  <c r="AJ35" i="18"/>
  <c r="AJ25" i="18"/>
  <c r="AJ16" i="18"/>
  <c r="H37" i="19"/>
  <c r="H8" i="19"/>
  <c r="B53" i="8" s="1"/>
  <c r="AE55" i="19"/>
  <c r="CV36" i="2"/>
  <c r="CV27" i="2"/>
  <c r="CV46" i="2"/>
  <c r="CV45" i="2"/>
  <c r="P9" i="19"/>
  <c r="B79" i="8" s="1"/>
  <c r="AY9" i="2"/>
  <c r="F139" i="4" s="1"/>
  <c r="CV5" i="2"/>
  <c r="C263" i="4" s="1"/>
  <c r="CV59" i="2"/>
  <c r="CV8" i="2"/>
  <c r="C265" i="4" s="1"/>
  <c r="CV18" i="2"/>
  <c r="BB9" i="2"/>
  <c r="G109" i="4" s="1"/>
  <c r="CY18" i="2"/>
  <c r="L11" i="25"/>
  <c r="AP7" i="18"/>
  <c r="C140" i="7" s="1"/>
  <c r="X9" i="18"/>
  <c r="B88" i="7" s="1"/>
  <c r="AA9" i="18"/>
  <c r="C88" i="7" s="1"/>
  <c r="AS9" i="18"/>
  <c r="BT9" i="2"/>
  <c r="C167" i="4" s="1"/>
  <c r="F138" i="4"/>
  <c r="C55" i="4"/>
  <c r="E55" i="4" s="1"/>
  <c r="R21" i="18"/>
  <c r="L50" i="18"/>
  <c r="O23" i="18"/>
  <c r="L48" i="18"/>
  <c r="R47" i="18"/>
  <c r="R22" i="18"/>
  <c r="O49" i="18"/>
  <c r="L14" i="18"/>
  <c r="O50" i="18"/>
  <c r="O59" i="18"/>
  <c r="L16" i="18"/>
  <c r="U27" i="18"/>
  <c r="U46" i="18"/>
  <c r="R32" i="18"/>
  <c r="CY33" i="2"/>
  <c r="CV29" i="2"/>
  <c r="CV40" i="2"/>
  <c r="CV51" i="2"/>
  <c r="CV19" i="2"/>
  <c r="CV34" i="2"/>
  <c r="CV53" i="2"/>
  <c r="BN5" i="2"/>
  <c r="AG7" i="19"/>
  <c r="AH7" i="19" s="1"/>
  <c r="B222" i="8" s="1"/>
  <c r="AA7" i="19"/>
  <c r="AB7" i="19" s="1"/>
  <c r="B174" i="8" s="1"/>
  <c r="AP5" i="18"/>
  <c r="AG32" i="18"/>
  <c r="AG39" i="18"/>
  <c r="AG18" i="18"/>
  <c r="AG41" i="18"/>
  <c r="R33" i="18"/>
  <c r="O8" i="18"/>
  <c r="C60" i="7" s="1"/>
  <c r="R53" i="18"/>
  <c r="O38" i="18"/>
  <c r="L38" i="18"/>
  <c r="R41" i="18"/>
  <c r="L34" i="18"/>
  <c r="R13" i="18"/>
  <c r="U57" i="18"/>
  <c r="L25" i="18"/>
  <c r="O31" i="18"/>
  <c r="R18" i="18"/>
  <c r="R54" i="18"/>
  <c r="U50" i="18"/>
  <c r="L36" i="18"/>
  <c r="O16" i="18"/>
  <c r="O48" i="18"/>
  <c r="R27" i="18"/>
  <c r="R59" i="18"/>
  <c r="U39" i="18"/>
  <c r="L11" i="18"/>
  <c r="O27" i="18"/>
  <c r="R46" i="18"/>
  <c r="L59" i="18"/>
  <c r="L27" i="18"/>
  <c r="O29" i="18"/>
  <c r="R12" i="18"/>
  <c r="R44" i="18"/>
  <c r="U24" i="18"/>
  <c r="U56" i="18"/>
  <c r="L8" i="18"/>
  <c r="B60" i="7" s="1"/>
  <c r="U52" i="18"/>
  <c r="U36" i="18"/>
  <c r="U20" i="18"/>
  <c r="R56" i="18"/>
  <c r="R40" i="18"/>
  <c r="R24" i="18"/>
  <c r="O57" i="18"/>
  <c r="O41" i="18"/>
  <c r="O25" i="18"/>
  <c r="L15" i="18"/>
  <c r="L31" i="18"/>
  <c r="L47" i="18"/>
  <c r="L5" i="18"/>
  <c r="U26" i="18"/>
  <c r="R38" i="18"/>
  <c r="O51" i="18"/>
  <c r="O19" i="18"/>
  <c r="L37" i="18"/>
  <c r="U53" i="18"/>
  <c r="U51" i="18"/>
  <c r="U35" i="18"/>
  <c r="U19" i="18"/>
  <c r="R55" i="18"/>
  <c r="R39" i="18"/>
  <c r="R23" i="18"/>
  <c r="O60" i="18"/>
  <c r="O44" i="18"/>
  <c r="O28" i="18"/>
  <c r="O12" i="18"/>
  <c r="L24" i="18"/>
  <c r="L40" i="18"/>
  <c r="L56" i="18"/>
  <c r="U42" i="18"/>
  <c r="U14" i="18"/>
  <c r="R42" i="18"/>
  <c r="R14" i="18"/>
  <c r="O39" i="18"/>
  <c r="O11" i="18"/>
  <c r="L45" i="18"/>
  <c r="U49" i="18"/>
  <c r="R29" i="18"/>
  <c r="O18" i="18"/>
  <c r="U37" i="18"/>
  <c r="R25" i="18"/>
  <c r="L22" i="18"/>
  <c r="R49" i="18"/>
  <c r="L46" i="18"/>
  <c r="R37" i="18"/>
  <c r="O26" i="18"/>
  <c r="L58" i="18"/>
  <c r="O22" i="18"/>
  <c r="U48" i="18"/>
  <c r="U32" i="18"/>
  <c r="U16" i="18"/>
  <c r="R52" i="18"/>
  <c r="R36" i="18"/>
  <c r="R20" i="18"/>
  <c r="O53" i="18"/>
  <c r="O37" i="18"/>
  <c r="O21" i="18"/>
  <c r="L19" i="18"/>
  <c r="L35" i="18"/>
  <c r="L51" i="18"/>
  <c r="U54" i="18"/>
  <c r="U18" i="18"/>
  <c r="R30" i="18"/>
  <c r="O43" i="18"/>
  <c r="L13" i="18"/>
  <c r="L41" i="18"/>
  <c r="U45" i="18"/>
  <c r="U47" i="18"/>
  <c r="U31" i="18"/>
  <c r="U15" i="18"/>
  <c r="R51" i="18"/>
  <c r="R35" i="18"/>
  <c r="R19" i="18"/>
  <c r="O56" i="18"/>
  <c r="O40" i="18"/>
  <c r="O24" i="18"/>
  <c r="L12" i="18"/>
  <c r="L28" i="18"/>
  <c r="L44" i="18"/>
  <c r="L60" i="18"/>
  <c r="U38" i="18"/>
  <c r="T7" i="18"/>
  <c r="U5" i="18"/>
  <c r="U9" i="18"/>
  <c r="E61" i="7" s="1"/>
  <c r="U29" i="18"/>
  <c r="O42" i="18"/>
  <c r="U17" i="18"/>
  <c r="R17" i="18"/>
  <c r="O14" i="18"/>
  <c r="R57" i="18"/>
  <c r="L18" i="18"/>
  <c r="R45" i="18"/>
  <c r="L57" i="18"/>
  <c r="L17" i="18"/>
  <c r="O47" i="18"/>
  <c r="R26" i="18"/>
  <c r="U8" i="18"/>
  <c r="E60" i="7" s="1"/>
  <c r="U58" i="18"/>
  <c r="L32" i="18"/>
  <c r="O20" i="18"/>
  <c r="O52" i="18"/>
  <c r="R31" i="18"/>
  <c r="U11" i="18"/>
  <c r="U43" i="18"/>
  <c r="L49" i="18"/>
  <c r="O35" i="18"/>
  <c r="R58" i="18"/>
  <c r="L55" i="18"/>
  <c r="L23" i="18"/>
  <c r="O33" i="18"/>
  <c r="R16" i="18"/>
  <c r="R48" i="18"/>
  <c r="U28" i="18"/>
  <c r="U60" i="18"/>
  <c r="L30" i="18"/>
  <c r="L42" i="18"/>
  <c r="O58" i="18"/>
  <c r="U33" i="18"/>
  <c r="U13" i="18"/>
  <c r="O30" i="18"/>
  <c r="U21" i="18"/>
  <c r="O34" i="18"/>
  <c r="U25" i="18"/>
  <c r="L53" i="18"/>
  <c r="O15" i="18"/>
  <c r="O55" i="18"/>
  <c r="R34" i="18"/>
  <c r="U22" i="18"/>
  <c r="L52" i="18"/>
  <c r="L20" i="18"/>
  <c r="O32" i="18"/>
  <c r="R11" i="18"/>
  <c r="R43" i="18"/>
  <c r="U23" i="18"/>
  <c r="U55" i="18"/>
  <c r="L29" i="18"/>
  <c r="R8" i="18"/>
  <c r="D60" i="7" s="1"/>
  <c r="U34" i="18"/>
  <c r="L43" i="18"/>
  <c r="O13" i="18"/>
  <c r="O45" i="18"/>
  <c r="R28" i="18"/>
  <c r="R60" i="18"/>
  <c r="U40" i="18"/>
  <c r="CV12" i="2"/>
  <c r="CF7" i="2"/>
  <c r="C213" i="4" s="1"/>
  <c r="AU7" i="2"/>
  <c r="AV7" i="2" s="1"/>
  <c r="F107" i="4" s="1"/>
  <c r="AM5" i="18"/>
  <c r="B138" i="7" s="1"/>
  <c r="AE38" i="19"/>
  <c r="AE19" i="19"/>
  <c r="AE21" i="19"/>
  <c r="AE40" i="19"/>
  <c r="AE43" i="19"/>
  <c r="AE22" i="19"/>
  <c r="AE49" i="19"/>
  <c r="AE35" i="19"/>
  <c r="AE24" i="19"/>
  <c r="AE8" i="19"/>
  <c r="B199" i="8" s="1"/>
  <c r="AE18" i="19"/>
  <c r="AE41" i="19"/>
  <c r="AE23" i="19"/>
  <c r="AE20" i="19"/>
  <c r="AE5" i="19"/>
  <c r="B197" i="8" s="1"/>
  <c r="AE46" i="19"/>
  <c r="AE39" i="19"/>
  <c r="AE25" i="19"/>
  <c r="AD48" i="18"/>
  <c r="AD50" i="18"/>
  <c r="AD45" i="18"/>
  <c r="AG9" i="18"/>
  <c r="C114" i="7" s="1"/>
  <c r="AG60" i="18"/>
  <c r="AG24" i="18"/>
  <c r="AG23" i="18"/>
  <c r="AG38" i="18"/>
  <c r="AG14" i="18"/>
  <c r="AG11" i="18"/>
  <c r="AG29" i="18"/>
  <c r="AD40" i="18"/>
  <c r="AD26" i="18"/>
  <c r="AD17" i="18"/>
  <c r="AD8" i="18"/>
  <c r="B113" i="7" s="1"/>
  <c r="AG48" i="18"/>
  <c r="AG20" i="18"/>
  <c r="AG8" i="18"/>
  <c r="C113" i="7" s="1"/>
  <c r="AG34" i="18"/>
  <c r="AG55" i="18"/>
  <c r="AG49" i="18"/>
  <c r="AD20" i="18"/>
  <c r="AD59" i="18"/>
  <c r="Q7" i="18"/>
  <c r="F5" i="18"/>
  <c r="B30" i="7" s="1"/>
  <c r="CY28" i="2"/>
  <c r="CY50" i="2"/>
  <c r="CY60" i="2"/>
  <c r="CY35" i="2"/>
  <c r="CV44" i="2"/>
  <c r="CV20" i="2"/>
  <c r="CV39" i="2"/>
  <c r="CV38" i="2"/>
  <c r="CV14" i="2"/>
  <c r="CV37" i="2"/>
  <c r="CR9" i="2"/>
  <c r="CS9" i="2" s="1"/>
  <c r="D241" i="4" s="1"/>
  <c r="CS5" i="2"/>
  <c r="D238" i="4" s="1"/>
  <c r="CH7" i="2"/>
  <c r="CC5" i="2"/>
  <c r="D189" i="4" s="1"/>
  <c r="BZ5" i="2"/>
  <c r="C189" i="4" s="1"/>
  <c r="BN7" i="2"/>
  <c r="CP39" i="2"/>
  <c r="CP17" i="2"/>
  <c r="CS11" i="2"/>
  <c r="CR7" i="2"/>
  <c r="CS7" i="2" s="1"/>
  <c r="D239" i="4" s="1"/>
  <c r="CY30" i="2"/>
  <c r="CY15" i="2"/>
  <c r="CY47" i="2"/>
  <c r="CY57" i="2"/>
  <c r="CY40" i="2"/>
  <c r="CY25" i="2"/>
  <c r="CY8" i="2"/>
  <c r="D265" i="4" s="1"/>
  <c r="CY34" i="2"/>
  <c r="CY19" i="2"/>
  <c r="CY51" i="2"/>
  <c r="CY12" i="2"/>
  <c r="CY44" i="2"/>
  <c r="CY29" i="2"/>
  <c r="CY11" i="2"/>
  <c r="CY46" i="2"/>
  <c r="CY31" i="2"/>
  <c r="CY17" i="2"/>
  <c r="CY24" i="2"/>
  <c r="CY56" i="2"/>
  <c r="CX7" i="2"/>
  <c r="CY7" i="2" s="1"/>
  <c r="D264" i="4" s="1"/>
  <c r="CU7" i="2"/>
  <c r="CV7" i="2" s="1"/>
  <c r="C264" i="4" s="1"/>
  <c r="CP9" i="2"/>
  <c r="C241" i="4" s="1"/>
  <c r="CP56" i="2"/>
  <c r="CP23" i="2"/>
  <c r="CP28" i="2"/>
  <c r="CP50" i="2"/>
  <c r="CP41" i="2"/>
  <c r="CP12" i="2"/>
  <c r="CP22" i="2"/>
  <c r="CO7" i="2"/>
  <c r="S9" i="19"/>
  <c r="B103" i="8" s="1"/>
  <c r="AJ5" i="2"/>
  <c r="AI7" i="2"/>
  <c r="AJ7" i="2" s="1"/>
  <c r="D107" i="4" s="1"/>
  <c r="CC7" i="2"/>
  <c r="D190" i="4" s="1"/>
  <c r="AD21" i="18"/>
  <c r="AD37" i="18"/>
  <c r="AD53" i="18"/>
  <c r="AD15" i="18"/>
  <c r="AD51" i="18"/>
  <c r="AD22" i="18"/>
  <c r="AD38" i="18"/>
  <c r="AD54" i="18"/>
  <c r="AD27" i="18"/>
  <c r="AD55" i="18"/>
  <c r="AD28" i="18"/>
  <c r="AD52" i="18"/>
  <c r="AD32" i="18"/>
  <c r="AD5" i="18"/>
  <c r="AD29" i="18"/>
  <c r="AD49" i="18"/>
  <c r="AD23" i="18"/>
  <c r="AD14" i="18"/>
  <c r="AD34" i="18"/>
  <c r="AD58" i="18"/>
  <c r="AD39" i="18"/>
  <c r="AD24" i="18"/>
  <c r="AD56" i="18"/>
  <c r="AD13" i="18"/>
  <c r="AD33" i="18"/>
  <c r="AD57" i="18"/>
  <c r="AD35" i="18"/>
  <c r="AD18" i="18"/>
  <c r="AD42" i="18"/>
  <c r="AD11" i="18"/>
  <c r="AD47" i="18"/>
  <c r="AD36" i="18"/>
  <c r="AD60" i="18"/>
  <c r="BW5" i="2"/>
  <c r="D164" i="4" s="1"/>
  <c r="BV7" i="2"/>
  <c r="BW7" i="2" s="1"/>
  <c r="D165" i="4" s="1"/>
  <c r="CP5" i="2"/>
  <c r="C238" i="4" s="1"/>
  <c r="CP52" i="2"/>
  <c r="CC56" i="2"/>
  <c r="BZ56" i="2"/>
  <c r="CC32" i="2"/>
  <c r="BZ32" i="2"/>
  <c r="AP5" i="2"/>
  <c r="AP7" i="2"/>
  <c r="E107" i="4" s="1"/>
  <c r="CP26" i="2"/>
  <c r="CP42" i="2"/>
  <c r="CP58" i="2"/>
  <c r="CP45" i="2"/>
  <c r="CP19" i="2"/>
  <c r="CP35" i="2"/>
  <c r="CP51" i="2"/>
  <c r="CP16" i="2"/>
  <c r="CP32" i="2"/>
  <c r="CP48" i="2"/>
  <c r="CP14" i="2"/>
  <c r="CP34" i="2"/>
  <c r="CP54" i="2"/>
  <c r="CP53" i="2"/>
  <c r="CP27" i="2"/>
  <c r="CP47" i="2"/>
  <c r="CP20" i="2"/>
  <c r="CP40" i="2"/>
  <c r="CP60" i="2"/>
  <c r="CP25" i="2"/>
  <c r="CP49" i="2"/>
  <c r="CP18" i="2"/>
  <c r="CP38" i="2"/>
  <c r="CP8" i="2"/>
  <c r="C240" i="4" s="1"/>
  <c r="CP11" i="2"/>
  <c r="CP31" i="2"/>
  <c r="CP55" i="2"/>
  <c r="CP24" i="2"/>
  <c r="CP44" i="2"/>
  <c r="CP13" i="2"/>
  <c r="CP29" i="2"/>
  <c r="CP57" i="2"/>
  <c r="N11" i="25"/>
  <c r="L9" i="2" s="1"/>
  <c r="C33" i="4" s="1"/>
  <c r="CP37" i="2"/>
  <c r="CP59" i="2"/>
  <c r="CP46" i="2"/>
  <c r="AD16" i="18"/>
  <c r="AD12" i="18"/>
  <c r="AD46" i="18"/>
  <c r="AD43" i="18"/>
  <c r="AD41" i="18"/>
  <c r="BZ44" i="2"/>
  <c r="CC44" i="2"/>
  <c r="CC24" i="2"/>
  <c r="BZ24" i="2"/>
  <c r="CP21" i="2"/>
  <c r="CP36" i="2"/>
  <c r="CP43" i="2"/>
  <c r="CP33" i="2"/>
  <c r="CP30" i="2"/>
  <c r="AD44" i="18"/>
  <c r="AD31" i="18"/>
  <c r="AD30" i="18"/>
  <c r="AD25" i="18"/>
  <c r="AJ24" i="18"/>
  <c r="AJ40" i="18"/>
  <c r="AJ56" i="18"/>
  <c r="AJ42" i="18"/>
  <c r="AJ13" i="18"/>
  <c r="AJ29" i="18"/>
  <c r="AJ45" i="18"/>
  <c r="AJ11" i="18"/>
  <c r="AJ34" i="18"/>
  <c r="AJ15" i="18"/>
  <c r="AJ31" i="18"/>
  <c r="AJ51" i="18"/>
  <c r="AI7" i="18"/>
  <c r="AJ20" i="18"/>
  <c r="AJ44" i="18"/>
  <c r="AJ22" i="18"/>
  <c r="AJ8" i="18"/>
  <c r="D113" i="7" s="1"/>
  <c r="AJ33" i="18"/>
  <c r="AJ53" i="18"/>
  <c r="AJ26" i="18"/>
  <c r="AJ19" i="18"/>
  <c r="AJ43" i="18"/>
  <c r="AJ39" i="18"/>
  <c r="AJ28" i="18"/>
  <c r="AJ48" i="18"/>
  <c r="AJ30" i="18"/>
  <c r="AJ17" i="18"/>
  <c r="AJ37" i="18"/>
  <c r="AJ57" i="18"/>
  <c r="AJ38" i="18"/>
  <c r="AJ23" i="18"/>
  <c r="AJ47" i="18"/>
  <c r="AD7" i="19"/>
  <c r="AE12" i="19"/>
  <c r="AE28" i="19"/>
  <c r="AE44" i="19"/>
  <c r="AE60" i="19"/>
  <c r="AE13" i="19"/>
  <c r="AE29" i="19"/>
  <c r="AE45" i="19"/>
  <c r="AE11" i="19"/>
  <c r="AE59" i="19"/>
  <c r="AE26" i="19"/>
  <c r="AE42" i="19"/>
  <c r="AE58" i="19"/>
  <c r="AE27" i="19"/>
  <c r="AE32" i="19"/>
  <c r="AE52" i="19"/>
  <c r="AE47" i="19"/>
  <c r="AE33" i="19"/>
  <c r="AE53" i="19"/>
  <c r="AE51" i="19"/>
  <c r="AE30" i="19"/>
  <c r="AE50" i="19"/>
  <c r="AE15" i="19"/>
  <c r="AE16" i="19"/>
  <c r="AE36" i="19"/>
  <c r="AE56" i="19"/>
  <c r="AE17" i="19"/>
  <c r="AE37" i="19"/>
  <c r="AE57" i="19"/>
  <c r="AE14" i="19"/>
  <c r="AE34" i="19"/>
  <c r="AE54" i="19"/>
  <c r="AE31" i="19"/>
  <c r="AD9" i="19"/>
  <c r="AE9" i="19" s="1"/>
  <c r="B200" i="8" s="1"/>
  <c r="CC20" i="2"/>
  <c r="BZ40" i="2"/>
  <c r="T11" i="25"/>
  <c r="CC9" i="2" s="1"/>
  <c r="D192" i="4" s="1"/>
  <c r="H138" i="4"/>
  <c r="BK7" i="2"/>
  <c r="H137" i="4" s="1"/>
  <c r="AM9" i="2"/>
  <c r="D139" i="4" s="1"/>
  <c r="AS9" i="2"/>
  <c r="E139" i="4" s="1"/>
  <c r="U7" i="2"/>
  <c r="C79" i="4" s="1"/>
  <c r="C80" i="4"/>
  <c r="B102" i="8"/>
  <c r="S7" i="19"/>
  <c r="B101" i="8" s="1"/>
  <c r="B151" i="8"/>
  <c r="C151" i="8" s="1"/>
  <c r="Y7" i="19"/>
  <c r="B150" i="8" s="1"/>
  <c r="C150" i="8" s="1"/>
  <c r="O12" i="2"/>
  <c r="P11" i="25"/>
  <c r="O9" i="2" s="1"/>
  <c r="D33" i="4" s="1"/>
  <c r="AF7" i="18"/>
  <c r="AG21" i="18"/>
  <c r="AG37" i="18"/>
  <c r="AG53" i="18"/>
  <c r="AG27" i="18"/>
  <c r="AG59" i="18"/>
  <c r="AG26" i="18"/>
  <c r="AG42" i="18"/>
  <c r="AG58" i="18"/>
  <c r="AG31" i="18"/>
  <c r="AG16" i="18"/>
  <c r="AG36" i="18"/>
  <c r="AG52" i="18"/>
  <c r="AG56" i="18"/>
  <c r="I16" i="2"/>
  <c r="V11" i="25"/>
  <c r="CF9" i="2" s="1"/>
  <c r="C215" i="4" s="1"/>
  <c r="R11" i="25"/>
  <c r="BW9" i="2" s="1"/>
  <c r="D167" i="4" s="1"/>
  <c r="L9" i="18"/>
  <c r="B61" i="7" s="1"/>
  <c r="AP9" i="18"/>
  <c r="C142" i="7" s="1"/>
  <c r="AA9" i="2"/>
  <c r="D81" i="4" s="1"/>
  <c r="E54" i="4"/>
  <c r="BZ16" i="2"/>
  <c r="AJ9" i="2"/>
  <c r="D109" i="4" s="1"/>
  <c r="BH9" i="2"/>
  <c r="H109" i="4" s="1"/>
  <c r="BZ13" i="2"/>
  <c r="CC13" i="2"/>
  <c r="I7" i="18"/>
  <c r="C31" i="7" s="1"/>
  <c r="C32" i="7"/>
  <c r="C138" i="4"/>
  <c r="AG7" i="2"/>
  <c r="C137" i="4" s="1"/>
  <c r="B87" i="7"/>
  <c r="X7" i="18"/>
  <c r="B86" i="7" s="1"/>
  <c r="AG12" i="18"/>
  <c r="AG40" i="18"/>
  <c r="AG51" i="18"/>
  <c r="AG15" i="18"/>
  <c r="AG46" i="18"/>
  <c r="AG22" i="18"/>
  <c r="AG43" i="18"/>
  <c r="AG57" i="18"/>
  <c r="AG33" i="18"/>
  <c r="AG13" i="18"/>
  <c r="BZ50" i="2"/>
  <c r="CV17" i="2"/>
  <c r="CV33" i="2"/>
  <c r="CV49" i="2"/>
  <c r="CV56" i="2"/>
  <c r="CV26" i="2"/>
  <c r="CV42" i="2"/>
  <c r="CV58" i="2"/>
  <c r="CV15" i="2"/>
  <c r="CV31" i="2"/>
  <c r="CV47" i="2"/>
  <c r="CV16" i="2"/>
  <c r="CV32" i="2"/>
  <c r="CV48" i="2"/>
  <c r="CV21" i="2"/>
  <c r="CV41" i="2"/>
  <c r="CV11" i="2"/>
  <c r="CV30" i="2"/>
  <c r="CV50" i="2"/>
  <c r="CV13" i="2"/>
  <c r="CV35" i="2"/>
  <c r="CV55" i="2"/>
  <c r="CV28" i="2"/>
  <c r="CV52" i="2"/>
  <c r="O9" i="18"/>
  <c r="C61" i="7" s="1"/>
  <c r="R9" i="2"/>
  <c r="C56" i="4" s="1"/>
  <c r="AD9" i="2"/>
  <c r="C109" i="4" s="1"/>
  <c r="G138" i="4"/>
  <c r="AP9" i="2"/>
  <c r="E109" i="4" s="1"/>
  <c r="BN9" i="2"/>
  <c r="CY9" i="2"/>
  <c r="D266" i="4" s="1"/>
  <c r="AB9" i="19"/>
  <c r="B176" i="8" s="1"/>
  <c r="BQ9" i="2"/>
  <c r="I139" i="4" s="1"/>
  <c r="D263" i="4"/>
  <c r="CY45" i="2"/>
  <c r="CY21" i="2"/>
  <c r="CY52" i="2"/>
  <c r="CY36" i="2"/>
  <c r="CY20" i="2"/>
  <c r="CY49" i="2"/>
  <c r="CY59" i="2"/>
  <c r="CY43" i="2"/>
  <c r="CY27" i="2"/>
  <c r="CY58" i="2"/>
  <c r="CY42" i="2"/>
  <c r="CY26" i="2"/>
  <c r="CY14" i="2"/>
  <c r="CY37" i="2"/>
  <c r="CY13" i="2"/>
  <c r="CY48" i="2"/>
  <c r="CY32" i="2"/>
  <c r="CY16" i="2"/>
  <c r="CY41" i="2"/>
  <c r="CY55" i="2"/>
  <c r="CY39" i="2"/>
  <c r="CY23" i="2"/>
  <c r="CY54" i="2"/>
  <c r="CY38" i="2"/>
  <c r="CY22" i="2"/>
  <c r="H5" i="19"/>
  <c r="B51" i="8" s="1"/>
  <c r="H22" i="19"/>
  <c r="H38" i="19"/>
  <c r="H54" i="19"/>
  <c r="H15" i="19"/>
  <c r="H31" i="19"/>
  <c r="H47" i="19"/>
  <c r="H12" i="19"/>
  <c r="H28" i="19"/>
  <c r="H44" i="19"/>
  <c r="H60" i="19"/>
  <c r="H25" i="19"/>
  <c r="H45" i="19"/>
  <c r="H11" i="19"/>
  <c r="H26" i="19"/>
  <c r="H42" i="19"/>
  <c r="H58" i="19"/>
  <c r="H19" i="19"/>
  <c r="H35" i="19"/>
  <c r="H51" i="19"/>
  <c r="H16" i="19"/>
  <c r="H32" i="19"/>
  <c r="H48" i="19"/>
  <c r="H13" i="19"/>
  <c r="H33" i="19"/>
  <c r="H49" i="19"/>
  <c r="H29" i="19"/>
  <c r="AV9" i="2"/>
  <c r="F109" i="4" s="1"/>
  <c r="AG9" i="2"/>
  <c r="C139" i="4" s="1"/>
  <c r="BE9" i="2"/>
  <c r="G139" i="4" s="1"/>
  <c r="F9" i="18"/>
  <c r="B33" i="7" s="1"/>
  <c r="AD9" i="18"/>
  <c r="B114" i="7" s="1"/>
  <c r="R9" i="18"/>
  <c r="D61" i="7" s="1"/>
  <c r="AJ9" i="18"/>
  <c r="D114" i="7" s="1"/>
  <c r="I9" i="2"/>
  <c r="D19" i="4" s="1"/>
  <c r="U9" i="2"/>
  <c r="C81" i="4" s="1"/>
  <c r="K9" i="19"/>
  <c r="C54" i="8" s="1"/>
  <c r="Y9" i="19"/>
  <c r="B152" i="8" s="1"/>
  <c r="C152" i="8" s="1"/>
  <c r="I9" i="18"/>
  <c r="C33" i="7" s="1"/>
  <c r="O7" i="18" l="1"/>
  <c r="C59" i="7" s="1"/>
  <c r="E56" i="4"/>
  <c r="H7" i="19"/>
  <c r="B52" i="8" s="1"/>
  <c r="CI9" i="2"/>
  <c r="D215" i="4" s="1"/>
  <c r="AE7" i="19"/>
  <c r="B198" i="8" s="1"/>
  <c r="U7" i="18"/>
  <c r="E59" i="7" s="1"/>
  <c r="AD7" i="18"/>
  <c r="B112" i="7" s="1"/>
  <c r="R7" i="18"/>
  <c r="D59" i="7" s="1"/>
  <c r="L7" i="18"/>
  <c r="B59" i="7" s="1"/>
  <c r="AG7" i="18"/>
  <c r="C112" i="7" s="1"/>
  <c r="CS15" i="2"/>
  <c r="CS13" i="2"/>
  <c r="AJ7" i="18"/>
  <c r="D112" i="7" s="1"/>
  <c r="CP7" i="2"/>
  <c r="C239" i="4" s="1"/>
  <c r="BZ9" i="2"/>
  <c r="C192"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Kaylor Garcia</author>
  </authors>
  <commentList>
    <comment ref="B20" authorId="0" shapeId="0" xr:uid="{00000000-0006-0000-0000-000001000000}">
      <text>
        <r>
          <rPr>
            <b/>
            <sz val="9"/>
            <color indexed="81"/>
            <rFont val="Tahoma"/>
            <family val="2"/>
          </rPr>
          <t>Kaylor Garcia:</t>
        </r>
        <r>
          <rPr>
            <sz val="9"/>
            <color indexed="81"/>
            <rFont val="Tahoma"/>
            <family val="2"/>
          </rPr>
          <t xml:space="preserve">
Greta, Rita requested adding this tab, but there wasn't much detail in the notes. Kristen and I aren't sure what content should be placed here. Is this something that you could help us fill in? Thanks!</t>
        </r>
      </text>
    </comment>
  </commentList>
</comments>
</file>

<file path=xl/sharedStrings.xml><?xml version="1.0" encoding="utf-8"?>
<sst xmlns="http://schemas.openxmlformats.org/spreadsheetml/2006/main" count="859" uniqueCount="608">
  <si>
    <t>English Language Arts/ Literacy</t>
  </si>
  <si>
    <t>International Baccalaureate</t>
  </si>
  <si>
    <t>Foreign Language</t>
  </si>
  <si>
    <t>School Discipline</t>
  </si>
  <si>
    <t>Math</t>
  </si>
  <si>
    <t>Science</t>
  </si>
  <si>
    <t>Social Studies</t>
  </si>
  <si>
    <t>Yes</t>
  </si>
  <si>
    <t>No</t>
  </si>
  <si>
    <t>Advanced Placement</t>
  </si>
  <si>
    <t>Dual Credit</t>
  </si>
  <si>
    <t>Health/Physical Education</t>
  </si>
  <si>
    <t>Visual Arts</t>
  </si>
  <si>
    <t xml:space="preserve">Entire LEA </t>
  </si>
  <si>
    <t>Frequently Asked Questions (FAQs)</t>
  </si>
  <si>
    <t>What if foreign language is not offered at the elementary and/or middle school level?</t>
  </si>
  <si>
    <t>WELL-ROUNDED EDUCATION</t>
  </si>
  <si>
    <t>SAFE AND HEALTHY STUDENTS</t>
  </si>
  <si>
    <t>EFFECTIVE USE OF TECHNOLOGY</t>
  </si>
  <si>
    <t>Definitions</t>
  </si>
  <si>
    <t>Contents</t>
  </si>
  <si>
    <t>About the Tool</t>
  </si>
  <si>
    <t>Tool Instructions</t>
  </si>
  <si>
    <t>FAQs and Definitions</t>
  </si>
  <si>
    <t>Technology</t>
  </si>
  <si>
    <t>Performing Arts</t>
  </si>
  <si>
    <t>Library</t>
  </si>
  <si>
    <t>Technology Access in Schools</t>
  </si>
  <si>
    <t>Technology Use</t>
  </si>
  <si>
    <t>Other Measure [FILL IN]</t>
  </si>
  <si>
    <t>Career and Technical Education (CTE)</t>
  </si>
  <si>
    <t>Optional: Other Subjects/ Programs [FILL IN]</t>
  </si>
  <si>
    <t>Optional: Advanced Coursework Programs [FILL IN]</t>
  </si>
  <si>
    <t>College and Career Counseling</t>
  </si>
  <si>
    <t>Optional: Other Educational Support Services [FILL IN]</t>
  </si>
  <si>
    <t>Access to and Use of Educational Support Services</t>
  </si>
  <si>
    <t>Creation and Maintenance of a Safe School Climate</t>
  </si>
  <si>
    <t>Optional: Other Examples of Effective Use of Technology</t>
  </si>
  <si>
    <t>Other Measure
[FILL IN]</t>
  </si>
  <si>
    <t>N/A</t>
  </si>
  <si>
    <t>IB Middle Years</t>
  </si>
  <si>
    <t>IB Certificate</t>
  </si>
  <si>
    <t>IB Diploma</t>
  </si>
  <si>
    <t>Both IB Certificate and Diploma</t>
  </si>
  <si>
    <t>Academic Proficiency</t>
  </si>
  <si>
    <t>School Engagement</t>
  </si>
  <si>
    <t>Technology Access</t>
  </si>
  <si>
    <t>Optional: Other Safe and Healthy School Supports</t>
  </si>
  <si>
    <t>Educational Support Services</t>
  </si>
  <si>
    <t>Availability of School-Based Service Providers</t>
  </si>
  <si>
    <t>School level</t>
  </si>
  <si>
    <t>Teaching Staff</t>
  </si>
  <si>
    <t>Total LEA</t>
  </si>
  <si>
    <t># of Schools</t>
  </si>
  <si>
    <t>Access and Enrollment in Additional Subjects</t>
  </si>
  <si>
    <t>[Service] available
In how many schools? 
(entire LEA);
Yes/No
(school by school)</t>
  </si>
  <si>
    <t>Notes on other data collections:</t>
  </si>
  <si>
    <t>Enter a summary of your discussion here.</t>
  </si>
  <si>
    <t xml:space="preserve">Enter a summary of your discussion here.  </t>
  </si>
  <si>
    <t>• Which gaps have straightforward and/or manageable root causes or solutions?</t>
  </si>
  <si>
    <t xml:space="preserve">• Are there Safe and Healthy student indicators that seem to be a challenge across the LEA? </t>
  </si>
  <si>
    <t>• Who still needs to be connected to programs and interventions? What, if any, resources need to be added to reach these students?</t>
  </si>
  <si>
    <t>• Anecdotally, what do people say they need?</t>
  </si>
  <si>
    <t>• Which gaps are most pressing for your stakeholders?</t>
  </si>
  <si>
    <t>• Which gaps have straightforward and/or manageable root causes?</t>
  </si>
  <si>
    <t>• Do you know which programs or practices have sufficient evidence to address your challenges and fit the populations you serve?</t>
  </si>
  <si>
    <t>• Do recommendations differ for different groups?</t>
  </si>
  <si>
    <t xml:space="preserve">• What policies and practices exist that affect access to professional development in technology for educators, school leaders, and administrators?  </t>
  </si>
  <si>
    <t>• What barriers do schools face in using technology effectively in the classroom, including for assessment, personalized learning, and blended learning?</t>
  </si>
  <si>
    <t>• What policies and practices exist to support schools in expanding their use of currently available technology?</t>
  </si>
  <si>
    <t>• Do recommendations differ for different groups of schools?</t>
  </si>
  <si>
    <t>Some schools in our LEA share a nurse, counselor, psychologist or social worker. In those cases, how should I report the number of school nurses, counselors, psychologists or social workers?</t>
  </si>
  <si>
    <t>These indicators were chosen based on Title IV, Part A requirements, as well as the anticipated availability of data since many of the requested data points are used as part of federal and state reporting.</t>
  </si>
  <si>
    <t>• What limitations might influence your recommendations?</t>
  </si>
  <si>
    <t>What is a technology course?</t>
  </si>
  <si>
    <t>What is an example of "designated personnel to coordinate student support services"?</t>
  </si>
  <si>
    <t xml:space="preserve">https://www.hhs.gov/ash/oah/resources-and-training/tpp-and-paf-resources/program-planning-and-implementation/index.html </t>
  </si>
  <si>
    <t>Prioritized needs for Well-Rounded Education (WRE):</t>
  </si>
  <si>
    <t>Prioritized needs for Safe and Healthy Students (SHS):</t>
  </si>
  <si>
    <t>Prioritized needs for Effective Use of Technology (EUT):</t>
  </si>
  <si>
    <t>For additional supports on gauging readiness and different stages or implementation, consider these resources:</t>
  </si>
  <si>
    <t xml:space="preserve">https://aspe.hhs.gov/system/files/pdf/77076/ib_Readiness.pdf </t>
  </si>
  <si>
    <t xml:space="preserve">https://implementation.fpg.unc.edu/sites/implementation.fpg.unc.edu/files/NIRN-Education-StagesOfImplementationAnalysisWhereAreWe.pdf </t>
  </si>
  <si>
    <t xml:space="preserve">https://ies.ed.gov/ncee/wwc/ </t>
  </si>
  <si>
    <t xml:space="preserve">https://www.ojjdp.gov/mpg/ </t>
  </si>
  <si>
    <t xml:space="preserve">https://youth.gov/evidence-innovation/program-directory </t>
  </si>
  <si>
    <t>For additional supports on assessing fit and appropriateness of a chosen intervention, consider this resource:</t>
  </si>
  <si>
    <t xml:space="preserve">http://airhsdlearning.airws.org/EBPModule1/story_html5.html </t>
  </si>
  <si>
    <t>List the interventions you are considering here.</t>
  </si>
  <si>
    <t>Enter a Summary of your discussion here.</t>
  </si>
  <si>
    <t>Source: International Baccalaureate Organization</t>
  </si>
  <si>
    <t>1.       Well-Rounded Education</t>
  </si>
  <si>
    <t>2.       Safe and Healthy Students</t>
  </si>
  <si>
    <t>3.       Effective Use of Technology</t>
  </si>
  <si>
    <t>Other _______________________________</t>
  </si>
  <si>
    <t>Civil Rights Data Collection</t>
  </si>
  <si>
    <t>Administrative data</t>
  </si>
  <si>
    <t>School Crime and Safety Indicators</t>
  </si>
  <si>
    <t>Source: U.S. Department of Education, Institute of Education Sciences, What Works Clearinghouse</t>
  </si>
  <si>
    <t>Optional - Print this document</t>
  </si>
  <si>
    <t>https://support.office.com/en-us/article/print-a-worksheet-or-workbook-f4ad7962-b1d5-4eb9-a24f-0907f36c4b94?ui=en-US&amp;rs=en-US&amp;ad=US</t>
  </si>
  <si>
    <t>PLACEHOLDER (suggested by Rita, October 2018)</t>
  </si>
  <si>
    <t>"Add compilation of resources and points of contact at the end."</t>
  </si>
  <si>
    <t>Worksheet 16</t>
  </si>
  <si>
    <t>Resources and Key Contacts</t>
  </si>
  <si>
    <t>Students Assessed</t>
  </si>
  <si>
    <t>Number of science classes offered</t>
  </si>
  <si>
    <t>Number of students enrolled in a science class</t>
  </si>
  <si>
    <t>Number of students enrolled in a social studies class</t>
  </si>
  <si>
    <t>Number of students enrolled in a foreign language class</t>
  </si>
  <si>
    <t>Number of students enrolled in a technology class</t>
  </si>
  <si>
    <t>Number of students enrolled in a visual arts class</t>
  </si>
  <si>
    <t>Number of students enrolled in a performing arts class</t>
  </si>
  <si>
    <t>Number of students enrolled in a health/PE class</t>
  </si>
  <si>
    <t>Number of students enrolled in a CTE program</t>
  </si>
  <si>
    <t>Number of students enrolled in [subject]</t>
  </si>
  <si>
    <t>Number of students using [service]</t>
  </si>
  <si>
    <t>Number of students enrolled in the IB program</t>
  </si>
  <si>
    <t>Number of students who take one of the biannual IB assessments</t>
  </si>
  <si>
    <t>Number of students who receive an IB diploma</t>
  </si>
  <si>
    <t>Number of classes offered in this subject</t>
  </si>
  <si>
    <t>Number of students scoring proficient or higher in the annual state assessment</t>
  </si>
  <si>
    <t>Number of students who take 1+ AP exam for college credit</t>
  </si>
  <si>
    <t>Number of students enrolled in 1+ class for dual credit</t>
  </si>
  <si>
    <t>Number of students who earn dual credit by the end of the academic year</t>
  </si>
  <si>
    <t>Number of classes offered for dual credit</t>
  </si>
  <si>
    <t>Number of FTE AP teachers</t>
  </si>
  <si>
    <t>Number of FTE teachers for this subject</t>
  </si>
  <si>
    <t>Are classes offered for dual credit? (Number of schools for entire LEA; Yes/No school by school)</t>
  </si>
  <si>
    <t>IB program offered in how many schools (entire LEA); yes/no (school by school)</t>
  </si>
  <si>
    <t>Is this type of advanced coursework offered? (Number of schools for entire LEA; Yes/No school by school)</t>
  </si>
  <si>
    <t>Number of FTE librarians/media center specialists</t>
  </si>
  <si>
    <t>Number of FTE counselors for college and career readiness</t>
  </si>
  <si>
    <t>Number of students who received college and career counseling</t>
  </si>
  <si>
    <t>Number of college and career counseling sessions provided</t>
  </si>
  <si>
    <t>Number of FTE staff members for this educational support service</t>
  </si>
  <si>
    <t>Number of students who received this educational support service</t>
  </si>
  <si>
    <t xml:space="preserve">School-Based Service Providers </t>
  </si>
  <si>
    <t>Number of students who will be retained in their current grade level because of chronic absenteeism</t>
  </si>
  <si>
    <t>Effective Use of Technology</t>
  </si>
  <si>
    <t>…to measure IT staff availability</t>
  </si>
  <si>
    <t>Number of trainings offered by LEA around technology tools and integration</t>
  </si>
  <si>
    <t>Based on your review of the Tool, do you plan to use the following tabs of the Tool for your LEA needs assessment:</t>
  </si>
  <si>
    <t>Staff</t>
  </si>
  <si>
    <t>Contact Information</t>
  </si>
  <si>
    <t>Well-Rounded Education (WRE)</t>
  </si>
  <si>
    <t>Safe and Healthy Students (SHS)</t>
  </si>
  <si>
    <t>Effective Use of Technology (EUT)</t>
  </si>
  <si>
    <t>Benchmark</t>
  </si>
  <si>
    <t>Number of students who have dropped out (for most recent year available)</t>
  </si>
  <si>
    <t>Out-of School Suspensions</t>
  </si>
  <si>
    <t>In-School Suspensions</t>
  </si>
  <si>
    <t>Referrals to law enforcement</t>
  </si>
  <si>
    <t>Physical Fights</t>
  </si>
  <si>
    <t>Rape or Sexual Assault</t>
  </si>
  <si>
    <t>Bullying</t>
  </si>
  <si>
    <t>School Nurses</t>
  </si>
  <si>
    <t>Number of courses using computers for assessments</t>
  </si>
  <si>
    <t>Number of assessments delivered by computer</t>
  </si>
  <si>
    <t>Number of FTE IT staff</t>
  </si>
  <si>
    <t>Number of hours IT staff are available per week</t>
  </si>
  <si>
    <t>Number of courses using blended learning</t>
  </si>
  <si>
    <t xml:space="preserve">Number of online courses that are offered for credit recovery from accredited sources </t>
  </si>
  <si>
    <t xml:space="preserve">Number of online college readiness (e.g., AP/IB/dual enrollment) courses that are offered for credit from accredited sources </t>
  </si>
  <si>
    <t>YesNo</t>
  </si>
  <si>
    <t>Number</t>
  </si>
  <si>
    <t>Number2</t>
  </si>
  <si>
    <t>Number3</t>
  </si>
  <si>
    <t>&gt;$100,000</t>
  </si>
  <si>
    <t>Internet speed within the school (mbps)</t>
  </si>
  <si>
    <t>Mbps</t>
  </si>
  <si>
    <t>Optional: Number of other technology  (e.g., smartboards, etc.) [FILL IN]</t>
  </si>
  <si>
    <t>&lt;1</t>
  </si>
  <si>
    <t>&gt;150</t>
  </si>
  <si>
    <t>Number4</t>
  </si>
  <si>
    <t>Number of students scoring proficient or higher in the end-of-year teacher-developed assessments</t>
  </si>
  <si>
    <t xml:space="preserve"> to measure student achievement in Math, Language Arts/English, Science, and Social Studies</t>
  </si>
  <si>
    <t xml:space="preserve"> to measure access to foreign language, technology, visual arts, performing arts, and career &amp; technical education classes </t>
  </si>
  <si>
    <t xml:space="preserve"> to measure participation in International Baccalaureate (IB) programs</t>
  </si>
  <si>
    <t>Enter the score (3-5) you wish to use as a benchmark for passing an Advanced Placement (AP) exam</t>
  </si>
  <si>
    <t xml:space="preserve"> to measure access to Advanced Placement (AP) classes</t>
  </si>
  <si>
    <t xml:space="preserve"> to measure participation in Advanced Placement (AP) classes</t>
  </si>
  <si>
    <t>Number of students enrolled in 1+ AP class</t>
  </si>
  <si>
    <t xml:space="preserve"> to measure access to dual credit classes </t>
  </si>
  <si>
    <t xml:space="preserve"> to measure participation in dual credit classes</t>
  </si>
  <si>
    <t xml:space="preserve"> to measure access to other advanced coursework</t>
  </si>
  <si>
    <t>Number of classes offered for this type of advanced coursework</t>
  </si>
  <si>
    <t xml:space="preserve"> to measure access to library services</t>
  </si>
  <si>
    <t xml:space="preserve"> to measure usage of library services</t>
  </si>
  <si>
    <t xml:space="preserve"> to measure access to college and career services</t>
  </si>
  <si>
    <t xml:space="preserve"> to measure usage of college and career services</t>
  </si>
  <si>
    <t>Number of college and career-related events</t>
  </si>
  <si>
    <t xml:space="preserve"> to measure access to other educational support services</t>
  </si>
  <si>
    <t xml:space="preserve">Number of students receiving this educational support service </t>
  </si>
  <si>
    <t>…to measure chronic absenteeism</t>
  </si>
  <si>
    <t>…to measure out-of-school suspensions, in-school suspensions, law enforcement referrals, and expulsions</t>
  </si>
  <si>
    <t>Number of students who received this type of discipline</t>
  </si>
  <si>
    <t>Number of times this type of discipline was used</t>
  </si>
  <si>
    <t xml:space="preserve">…to measure incidents of physical fights, rape or sexual assault, or bullying </t>
  </si>
  <si>
    <t>Number of students who reported being involved in this type of incident</t>
  </si>
  <si>
    <t>Number of incidents reported</t>
  </si>
  <si>
    <t xml:space="preserve">…to measure school nurse and counselor/psychologist/social worker availability </t>
  </si>
  <si>
    <t>Number of FTE in-school service providers of this type</t>
  </si>
  <si>
    <t>…to measure internet access</t>
  </si>
  <si>
    <t>…to measure use of computers for assessments</t>
  </si>
  <si>
    <t>…to measure access to training or PD on technology and its integration</t>
  </si>
  <si>
    <t>…to measure participation in training or PD on technology and its integration</t>
  </si>
  <si>
    <t>Number of hours per week in-school service providers of this type are available</t>
  </si>
  <si>
    <t>Number of different courses offered in this category</t>
  </si>
  <si>
    <t>Amount of funds (to the nearest $500) provided to teaching staff to attend training around technology tools and integration</t>
  </si>
  <si>
    <t>Number of professional development hours logged by teaching staff around technology tools and integration</t>
  </si>
  <si>
    <t>Number of teaching staff who attended a training on technology tools and integration</t>
  </si>
  <si>
    <t>Distributing Funds</t>
  </si>
  <si>
    <t>Identifying Schools</t>
  </si>
  <si>
    <t>Using funds only for districtwide activities</t>
  </si>
  <si>
    <t>Distributing funds to a subset of identified schools</t>
  </si>
  <si>
    <t>Using some funds for districtwide activities and targeting some funds toward a subset of identified schools</t>
  </si>
  <si>
    <t>1)</t>
  </si>
  <si>
    <t>2)</t>
  </si>
  <si>
    <t>3)</t>
  </si>
  <si>
    <t>4)</t>
  </si>
  <si>
    <t>Availability to Meet</t>
  </si>
  <si>
    <t>Notes</t>
  </si>
  <si>
    <t>Support Offered to Use Technology</t>
  </si>
  <si>
    <t>Enrollment</t>
  </si>
  <si>
    <t># of Courses</t>
  </si>
  <si>
    <t>9-12/10-12 (High)</t>
  </si>
  <si>
    <t>K-8</t>
  </si>
  <si>
    <t>K-12</t>
  </si>
  <si>
    <t>Other</t>
  </si>
  <si>
    <t>School Level</t>
  </si>
  <si>
    <t>6-12</t>
  </si>
  <si>
    <t>1. Get Ready</t>
  </si>
  <si>
    <t>2. Enter Your Data</t>
  </si>
  <si>
    <t>3. Identify Needs</t>
  </si>
  <si>
    <t>4. Analyze Your Needs</t>
  </si>
  <si>
    <t>5. Address Your Needs</t>
  </si>
  <si>
    <t xml:space="preserve">Yellow tabs should be printed in landscape format; all other sections can be printed in portrait format. For information on printing multiple tabs in an Excel file, see: </t>
  </si>
  <si>
    <t>GENERAL</t>
  </si>
  <si>
    <t>What is the difference between a class and a course?</t>
  </si>
  <si>
    <t>Title IV-A Identified Schools</t>
  </si>
  <si>
    <t>Title IV-A Identified School Names</t>
  </si>
  <si>
    <t>Collection and use of school climate survey data</t>
  </si>
  <si>
    <t>Other support personnel for support services</t>
  </si>
  <si>
    <t>Students Eligible for Coursework</t>
  </si>
  <si>
    <t>Expulsions</t>
  </si>
  <si>
    <t>Number of social studies classes offered</t>
  </si>
  <si>
    <t>Whether this type of advanced coursework offered (Number of schools for entire LEA; Yes/No school by school)</t>
  </si>
  <si>
    <t>Enrollment in foreign language, technology, visual arts, performing arts, and career &amp; technical education classes</t>
  </si>
  <si>
    <t>Student Dropout</t>
  </si>
  <si>
    <t>Collecting School Climate Data</t>
  </si>
  <si>
    <t>Using School Climate Data</t>
  </si>
  <si>
    <t>Internet Access</t>
  </si>
  <si>
    <t>Use of blended learning</t>
  </si>
  <si>
    <t>Online courses for either credit recovery or advanced coursework</t>
  </si>
  <si>
    <t>Number of students who accessed the school libraries</t>
  </si>
  <si>
    <t>Number of courses who visit the school libraries at least once per year</t>
  </si>
  <si>
    <t>Number of sessions offered to help students use the school libraries</t>
  </si>
  <si>
    <t>Whether this educational support service is available. (Number of schools for entire LEA; Yes/No school by school)</t>
  </si>
  <si>
    <t>Whether training is offered around technology tools and integration. (Number of schools for entire LEA: Yes/No school by school)</t>
  </si>
  <si>
    <t>5/6-8/9 (Middle)</t>
  </si>
  <si>
    <t>K/1-5/6 (Elementary)</t>
  </si>
  <si>
    <r>
      <t>How should we define social studies for elementary schools?</t>
    </r>
    <r>
      <rPr>
        <sz val="12"/>
        <color theme="1"/>
        <rFont val="Calibri"/>
        <family val="2"/>
        <scheme val="minor"/>
      </rPr>
      <t xml:space="preserve"> </t>
    </r>
  </si>
  <si>
    <r>
      <rPr>
        <b/>
        <sz val="12"/>
        <color theme="1"/>
        <rFont val="Calibri"/>
        <family val="2"/>
        <scheme val="minor"/>
      </rPr>
      <t>Credit Recovery (WRE):</t>
    </r>
    <r>
      <rPr>
        <sz val="12"/>
        <color theme="1"/>
        <rFont val="Calibri"/>
        <family val="2"/>
        <scheme val="minor"/>
      </rPr>
      <t xml:space="preserve"> A strategy that encourages at-risk students to re-take a previously failed course required for high school graduation and earn credit if the student successfully completes the course requirements. The strategy was designed to provide a pathway for high school students who have a history of course failure and help them avoid falling further behind in school.</t>
    </r>
  </si>
  <si>
    <t>…to measure access to Internet-enabled devices</t>
  </si>
  <si>
    <t>This page is formatted to be printed in landscape view.</t>
  </si>
  <si>
    <t>School Counselor/Psychologist/
Social Worker</t>
  </si>
  <si>
    <t>• Which schools are not currently taking advantage of existing practices and policies? Why is that the case?</t>
  </si>
  <si>
    <r>
      <t>1)</t>
    </r>
    <r>
      <rPr>
        <b/>
        <sz val="7"/>
        <color theme="1"/>
        <rFont val="Times New Roman"/>
        <family val="1"/>
      </rPr>
      <t xml:space="preserve">      </t>
    </r>
  </si>
  <si>
    <r>
      <rPr>
        <b/>
        <u/>
        <sz val="12"/>
        <color theme="1"/>
        <rFont val="Calibri"/>
        <family val="2"/>
        <scheme val="minor"/>
      </rPr>
      <t>Identify Target Population(s) and Benchmark for Success:</t>
    </r>
    <r>
      <rPr>
        <b/>
        <sz val="12"/>
        <color theme="1"/>
        <rFont val="Calibri"/>
        <family val="2"/>
        <scheme val="minor"/>
      </rPr>
      <t xml:space="preserve"> In addition to assessing the readiness of your schools and LEA to implement interventions, identify who will receive the selected intervention(s) and steps to assess progress. Consider the following questions:</t>
    </r>
  </si>
  <si>
    <r>
      <t>4)</t>
    </r>
    <r>
      <rPr>
        <b/>
        <sz val="7"/>
        <color theme="1"/>
        <rFont val="Times New Roman"/>
        <family val="1"/>
      </rPr>
      <t xml:space="preserve">     </t>
    </r>
  </si>
  <si>
    <t>5)</t>
  </si>
  <si>
    <t xml:space="preserve">What Works Clearinghouse (U.S. Department of Education) </t>
  </si>
  <si>
    <t xml:space="preserve">Model Programs Guide (U.S. Department of Justice) </t>
  </si>
  <si>
    <t xml:space="preserve">Youth.Gov Program Directory (Federal Interagency Workgroup on Youth Programs) </t>
  </si>
  <si>
    <t>What does benchmark mean?</t>
  </si>
  <si>
    <r>
      <t xml:space="preserve">Internet speed in mbps*
</t>
    </r>
    <r>
      <rPr>
        <i/>
        <sz val="9"/>
        <color theme="1"/>
        <rFont val="Calibri"/>
        <family val="2"/>
        <scheme val="minor"/>
      </rPr>
      <t xml:space="preserve">*Only one indicator option </t>
    </r>
  </si>
  <si>
    <r>
      <t xml:space="preserve">Number of courses that use blended learning*
</t>
    </r>
    <r>
      <rPr>
        <i/>
        <sz val="9"/>
        <color theme="1"/>
        <rFont val="Calibri"/>
        <family val="2"/>
        <scheme val="minor"/>
      </rPr>
      <t xml:space="preserve">*Only one indicator option </t>
    </r>
  </si>
  <si>
    <r>
      <t xml:space="preserve">Number of online courses from accredited sources that are offered for credit recovery or college readiness* 
</t>
    </r>
    <r>
      <rPr>
        <i/>
        <sz val="9"/>
        <color theme="1"/>
        <rFont val="Calibri"/>
        <family val="2"/>
        <scheme val="minor"/>
      </rPr>
      <t xml:space="preserve">*Only one indicator option </t>
    </r>
  </si>
  <si>
    <r>
      <t xml:space="preserve">Whether a school climate survey is conducted*
</t>
    </r>
    <r>
      <rPr>
        <i/>
        <sz val="9"/>
        <color theme="1"/>
        <rFont val="Calibri"/>
        <family val="2"/>
        <scheme val="minor"/>
      </rPr>
      <t xml:space="preserve">*Only one indicator option </t>
    </r>
  </si>
  <si>
    <r>
      <t xml:space="preserve">Whether school climate data is used to make decisions*
</t>
    </r>
    <r>
      <rPr>
        <i/>
        <sz val="9"/>
        <color theme="1"/>
        <rFont val="Calibri"/>
        <family val="2"/>
        <scheme val="minor"/>
      </rPr>
      <t>*Only one indicator option</t>
    </r>
  </si>
  <si>
    <r>
      <t xml:space="preserve">Number of students who have dropped out
</t>
    </r>
    <r>
      <rPr>
        <i/>
        <sz val="9"/>
        <color theme="1"/>
        <rFont val="Calibri"/>
        <family val="2"/>
        <scheme val="minor"/>
      </rPr>
      <t xml:space="preserve">*Only one indicator option </t>
    </r>
  </si>
  <si>
    <r>
      <t xml:space="preserve">Number of students enrolled in this subject (across all courses and classes)*
</t>
    </r>
    <r>
      <rPr>
        <i/>
        <sz val="9"/>
        <color theme="1"/>
        <rFont val="Calibri"/>
        <family val="2"/>
        <scheme val="minor"/>
      </rPr>
      <t xml:space="preserve">*Only one indicator option </t>
    </r>
  </si>
  <si>
    <r>
      <rPr>
        <b/>
        <u/>
        <sz val="12"/>
        <color theme="1"/>
        <rFont val="Calibri"/>
        <family val="2"/>
        <scheme val="minor"/>
      </rPr>
      <t>Identify Evidence-Based Options</t>
    </r>
    <r>
      <rPr>
        <b/>
        <sz val="12"/>
        <color theme="1"/>
        <rFont val="Calibri"/>
        <family val="2"/>
        <scheme val="minor"/>
      </rPr>
      <t xml:space="preserve">: Once you have reflected on some of the factors to consider, it is time to look for evidence-based interventions if needed. When selecting interventions, match them based on fit (i.e., with the identified needs, the environment in which the interventions will take place, and the students being served) and the strength of the evidence for meeting specific goals you have identified. Evidence-based directories can be a great place to start, since they review interventions systematically and provide a number of options to address various concerns or priorities. For example: </t>
    </r>
  </si>
  <si>
    <t>How can one set a benchmark?</t>
  </si>
  <si>
    <t>7)</t>
  </si>
  <si>
    <t>The schools are/will be identified as having the greatest need, as defined by our LEA.</t>
  </si>
  <si>
    <t>The schools are identified as having the highest percentages or counts of children in poverty and/or served by systems to support neglected or delinquent youth.</t>
  </si>
  <si>
    <t>The schools are identified as high-priority based on Title I work.</t>
  </si>
  <si>
    <t>The schools are identified as persistently dangerous.</t>
  </si>
  <si>
    <t>Percentage of Students Enrolled</t>
  </si>
  <si>
    <t xml:space="preserve">Science </t>
  </si>
  <si>
    <t xml:space="preserve">Social Studies </t>
  </si>
  <si>
    <t>English Language Arts/
Literacy</t>
  </si>
  <si>
    <t>CTE</t>
  </si>
  <si>
    <t>Health/PE</t>
  </si>
  <si>
    <t>Percentage of schools with an International Baccalaureate (IB) Program</t>
  </si>
  <si>
    <t>International Baccalaureate (IB)</t>
  </si>
  <si>
    <t>Advanced Placement (AP)</t>
  </si>
  <si>
    <t>Number of classes per 20 students</t>
  </si>
  <si>
    <t>[Enter the desired percentage of students who meet the above criteria]</t>
  </si>
  <si>
    <t>[Enter the desired number of classes per 20 students for this subject]</t>
  </si>
  <si>
    <t>[Enter the desired percentage of the overall student body that should be enrolled in a science class]</t>
  </si>
  <si>
    <t>[Enter the desired percentage of the overall student body that should be enrolled in a social studies class]</t>
  </si>
  <si>
    <t>[Enter the desired percentage of the overall student body that should be enrolled in a technology class]</t>
  </si>
  <si>
    <t>[Enter the desired percentage of the overall student body that should be enrolled in a foreign language class]</t>
  </si>
  <si>
    <t>[Enter the desired percentage of the overall student body that should be enrolled in a visual arts class]</t>
  </si>
  <si>
    <t>[Enter the desired percentage of the overall student body that should be enrolled in a performing arts class]</t>
  </si>
  <si>
    <t>[Enter the desired percentage of the overall student body that should be enrolled in a health/PE class]</t>
  </si>
  <si>
    <t>[Enter the desired percentage of the overall student body that should be enrolled in a [subject] class]</t>
  </si>
  <si>
    <t>[Enter the desired percentage of schools that should offer IB programs]</t>
  </si>
  <si>
    <t>Library/Media Center</t>
  </si>
  <si>
    <t xml:space="preserve">College and Career Readiness </t>
  </si>
  <si>
    <t>Percentage of schools that have conducted a school climate survey</t>
  </si>
  <si>
    <t xml:space="preserve">[Enter the desired percentage of schools that conduct a school climate survey] </t>
  </si>
  <si>
    <t>[Enter the desired percentage of schools that use school climate survey to drive decision making]</t>
  </si>
  <si>
    <t>Rape/Sexual Assault</t>
  </si>
  <si>
    <t>Percentage of schools that have used a school climate survey to drive decision-making</t>
  </si>
  <si>
    <t>Physical Fighting</t>
  </si>
  <si>
    <t>Percentage of schools with designated personnel to coordinate support services</t>
  </si>
  <si>
    <t>[Enter the desired average internet speed]</t>
  </si>
  <si>
    <t>[Enter the desired number of internet-enabled devices per 100 students]</t>
  </si>
  <si>
    <t>Number of internet-enabled devices per 100 students</t>
  </si>
  <si>
    <t>Average Internet Speed (mbps)</t>
  </si>
  <si>
    <t>Percentage of courses using blended learning</t>
  </si>
  <si>
    <t>[Enter the desired number of online courses offered for credit recovery per 20 students]</t>
  </si>
  <si>
    <t>Number of online courses offered for credit recovery per 20 students</t>
  </si>
  <si>
    <t>Number of online college readiness (e.g., AP/IB/dual enrollment) courses that are offered for credit from accredited sources per 20 students</t>
  </si>
  <si>
    <t>[Enter the desired number of online college readiness courses that are offered from accredited sources per 20 students]</t>
  </si>
  <si>
    <t>[Enter the desired percentage of courses using blended learning]</t>
  </si>
  <si>
    <t>The Tool includes outcome-focused indicators. Collecting and analyzing outcome data during a needs assessment can help LEAs identify where their schools are facing challenges and stay focused on those outcomes as they implement their Title IV, Part A program.</t>
  </si>
  <si>
    <t>•  At least 20% for activities to support a well-rounded education</t>
  </si>
  <si>
    <t>•  At least 20% for activities to support the safety and health of students</t>
  </si>
  <si>
    <t>• A portion of funds for activities to support the effective use of technology</t>
  </si>
  <si>
    <t>What is a "Title IV-A Identified School?"</t>
  </si>
  <si>
    <t xml:space="preserve">Ultimately, the activities/services supported with Title IV, Part A funds should be selected by LEAs based on the results of the comprehensive needs assessment, if applicable, and the stakeholder engagement process.   </t>
  </si>
  <si>
    <t>Source: Elementary and Secondary Education Act Section 8101(A)(50)</t>
  </si>
  <si>
    <t>Access to IB Programs</t>
  </si>
  <si>
    <t>Access and Level of Student Participation in Advanced Coursework</t>
  </si>
  <si>
    <t>Access and Level of Student Participation: Advanced Coursework</t>
  </si>
  <si>
    <t>Optional Replacement for Proficiency: Access and Enrollment to Science and Social Studies</t>
  </si>
  <si>
    <t>Percentage of students who have dropped out (for most recent year available)</t>
  </si>
  <si>
    <t>Title IV, Part A stakeholder  engagement data</t>
  </si>
  <si>
    <t>• What community or environmental factors present challenges for your Title IV, Part A identified schools in the area of Well-Rounded Education?</t>
  </si>
  <si>
    <t>• In what aspects of Safe and Healthy Students are your Title IV, Part A identified schools doing well?</t>
  </si>
  <si>
    <t>• In what aspects of Safe and Healthy Students do your Title IV, Part A identified schools need support?</t>
  </si>
  <si>
    <t>• What community or environmental factors shape the safety and well-being of students in Title IV, Part A identified schools?</t>
  </si>
  <si>
    <t>• In which areas do Title IV, Part A identified schools seem to be lacking access to technology, especially when compared to the LEA or non-prioritized schools?</t>
  </si>
  <si>
    <t>• How does the use of technology differ among Title IV, Part A identified schools compared to the LEA as a whole?</t>
  </si>
  <si>
    <t>• Are teachers at Title IV, Part A schools as well-supported in their use of technology as teachers in schools across the whole LEA?</t>
  </si>
  <si>
    <t>• What limitations might influence your recommendations? Please remember that a special note in the statute states that no more than 15 percent of funds for Effective Use of Technology can be used for technology infrastructure.</t>
  </si>
  <si>
    <t>School Counselor/Psychologist /Social Worker</t>
  </si>
  <si>
    <t>Number of different AP courses offered</t>
  </si>
  <si>
    <t>Number of total AP classes offered</t>
  </si>
  <si>
    <t>School climate survey conducted
In how many schools? 
(entire LEA);
Yes/No (school by school)</t>
  </si>
  <si>
    <t>School climate survey used to drive decision-making
In how many schools? (entire LEA);
Yes/No (school by school)</t>
  </si>
  <si>
    <t>[Enter the acceptable percentage of students who have dropped out]</t>
  </si>
  <si>
    <t>Access to internet-enabled devices for students.</t>
  </si>
  <si>
    <t>Number of internet-enabled devices for student use (e.g., laptops/tablets)</t>
  </si>
  <si>
    <r>
      <t xml:space="preserve">Number of internet-enabled devices for student use (e.g., laptops/tablets)*
</t>
    </r>
    <r>
      <rPr>
        <i/>
        <sz val="10"/>
        <color theme="1"/>
        <rFont val="Calibri"/>
        <family val="2"/>
        <scheme val="minor"/>
      </rPr>
      <t>*Only one indicator option</t>
    </r>
  </si>
  <si>
    <r>
      <t xml:space="preserve">Select the indicator you wish to use to measure </t>
    </r>
    <r>
      <rPr>
        <b/>
        <i/>
        <sz val="12"/>
        <color theme="1"/>
        <rFont val="Calibri"/>
        <family val="2"/>
        <scheme val="minor"/>
      </rPr>
      <t>access to foreign language, technology, visual arts, performing arts, and career &amp; technical education classes</t>
    </r>
    <r>
      <rPr>
        <b/>
        <sz val="12"/>
        <color theme="1"/>
        <rFont val="Calibri"/>
        <family val="2"/>
        <scheme val="minor"/>
      </rPr>
      <t xml:space="preserve">. </t>
    </r>
  </si>
  <si>
    <r>
      <t xml:space="preserve">Select the indicator you wish to use to measure </t>
    </r>
    <r>
      <rPr>
        <b/>
        <i/>
        <sz val="12"/>
        <color theme="1"/>
        <rFont val="Calibri"/>
        <family val="2"/>
        <scheme val="minor"/>
      </rPr>
      <t>participation in International Baccalaureate (IB) programs</t>
    </r>
    <r>
      <rPr>
        <b/>
        <sz val="12"/>
        <color theme="1"/>
        <rFont val="Calibri"/>
        <family val="2"/>
        <scheme val="minor"/>
      </rPr>
      <t>.</t>
    </r>
  </si>
  <si>
    <r>
      <t xml:space="preserve">Select the indicator you wish to use to measure </t>
    </r>
    <r>
      <rPr>
        <b/>
        <i/>
        <sz val="12"/>
        <color theme="1"/>
        <rFont val="Calibri"/>
        <family val="2"/>
        <scheme val="minor"/>
      </rPr>
      <t>access to Advanced Placement (AP) classes</t>
    </r>
    <r>
      <rPr>
        <b/>
        <sz val="12"/>
        <color theme="1"/>
        <rFont val="Calibri"/>
        <family val="2"/>
        <scheme val="minor"/>
      </rPr>
      <t>.</t>
    </r>
  </si>
  <si>
    <r>
      <t xml:space="preserve">Review the potential indicator options to your right. If you would like to measure the </t>
    </r>
    <r>
      <rPr>
        <b/>
        <i/>
        <sz val="12"/>
        <color theme="1"/>
        <rFont val="Calibri"/>
        <family val="2"/>
        <scheme val="minor"/>
      </rPr>
      <t>level of student participation in AP based on students passing an AP exam</t>
    </r>
    <r>
      <rPr>
        <b/>
        <sz val="12"/>
        <color theme="1"/>
        <rFont val="Calibri"/>
        <family val="2"/>
        <scheme val="minor"/>
      </rPr>
      <t xml:space="preserve">, please </t>
    </r>
    <r>
      <rPr>
        <b/>
        <i/>
        <sz val="12"/>
        <color theme="1"/>
        <rFont val="Calibri"/>
        <family val="2"/>
        <scheme val="minor"/>
      </rPr>
      <t>enter</t>
    </r>
    <r>
      <rPr>
        <b/>
        <sz val="12"/>
        <color theme="1"/>
        <rFont val="Calibri"/>
        <family val="2"/>
        <scheme val="minor"/>
      </rPr>
      <t xml:space="preserve"> the score (3-5) that would be considered passing in your LEA. Then, select the indicator to your right.</t>
    </r>
  </si>
  <si>
    <r>
      <t xml:space="preserve">Select the indicator you wish to use to measure the </t>
    </r>
    <r>
      <rPr>
        <b/>
        <i/>
        <sz val="12"/>
        <color theme="1"/>
        <rFont val="Calibri"/>
        <family val="2"/>
        <scheme val="minor"/>
      </rPr>
      <t>level of student participation in Advanced Placement (AP) classes</t>
    </r>
    <r>
      <rPr>
        <b/>
        <sz val="12"/>
        <color theme="1"/>
        <rFont val="Calibri"/>
        <family val="2"/>
        <scheme val="minor"/>
      </rPr>
      <t>.</t>
    </r>
  </si>
  <si>
    <r>
      <t xml:space="preserve">Select the indicator you wish to use to measure </t>
    </r>
    <r>
      <rPr>
        <b/>
        <i/>
        <sz val="12"/>
        <color theme="1"/>
        <rFont val="Calibri"/>
        <family val="2"/>
        <scheme val="minor"/>
      </rPr>
      <t>access to library services</t>
    </r>
    <r>
      <rPr>
        <b/>
        <sz val="12"/>
        <color theme="1"/>
        <rFont val="Calibri"/>
        <family val="2"/>
        <scheme val="minor"/>
      </rPr>
      <t>.</t>
    </r>
  </si>
  <si>
    <r>
      <t xml:space="preserve">Select the indicator you wish to use to measure </t>
    </r>
    <r>
      <rPr>
        <b/>
        <i/>
        <sz val="12"/>
        <color theme="1"/>
        <rFont val="Calibri"/>
        <family val="2"/>
        <scheme val="minor"/>
      </rPr>
      <t>usage of school library services</t>
    </r>
    <r>
      <rPr>
        <b/>
        <sz val="12"/>
        <color theme="1"/>
        <rFont val="Calibri"/>
        <family val="2"/>
        <scheme val="minor"/>
      </rPr>
      <t>.</t>
    </r>
  </si>
  <si>
    <r>
      <t xml:space="preserve">Select the indicator you wish to use to measure </t>
    </r>
    <r>
      <rPr>
        <b/>
        <i/>
        <sz val="12"/>
        <color theme="1"/>
        <rFont val="Calibri"/>
        <family val="2"/>
        <scheme val="minor"/>
      </rPr>
      <t>access to college and career counseling services</t>
    </r>
    <r>
      <rPr>
        <b/>
        <sz val="12"/>
        <color theme="1"/>
        <rFont val="Calibri"/>
        <family val="2"/>
        <scheme val="minor"/>
      </rPr>
      <t>.</t>
    </r>
  </si>
  <si>
    <r>
      <t xml:space="preserve">Select the indicator you wish to use to measure </t>
    </r>
    <r>
      <rPr>
        <b/>
        <i/>
        <sz val="12"/>
        <color theme="1"/>
        <rFont val="Calibri"/>
        <family val="2"/>
        <scheme val="minor"/>
      </rPr>
      <t>usage of college and career counseling services</t>
    </r>
    <r>
      <rPr>
        <b/>
        <sz val="12"/>
        <color theme="1"/>
        <rFont val="Calibri"/>
        <family val="2"/>
        <scheme val="minor"/>
      </rPr>
      <t>.</t>
    </r>
  </si>
  <si>
    <r>
      <t xml:space="preserve">Select the indicator you wish to use to measure </t>
    </r>
    <r>
      <rPr>
        <b/>
        <i/>
        <sz val="12"/>
        <color theme="1"/>
        <rFont val="Calibri"/>
        <family val="2"/>
        <scheme val="minor"/>
      </rPr>
      <t>out-of-school suspensions, in-school suspensions, law enforcement referrals, and expulsions</t>
    </r>
    <r>
      <rPr>
        <b/>
        <sz val="12"/>
        <color theme="1"/>
        <rFont val="Calibri"/>
        <family val="2"/>
        <scheme val="minor"/>
      </rPr>
      <t>.</t>
    </r>
  </si>
  <si>
    <r>
      <t>Select the indicator you wish to use to measure</t>
    </r>
    <r>
      <rPr>
        <b/>
        <i/>
        <sz val="12"/>
        <color theme="1"/>
        <rFont val="Calibri"/>
        <family val="2"/>
        <scheme val="minor"/>
      </rPr>
      <t xml:space="preserve"> chronic absenteeism</t>
    </r>
    <r>
      <rPr>
        <b/>
        <sz val="12"/>
        <color theme="1"/>
        <rFont val="Calibri"/>
        <family val="2"/>
        <scheme val="minor"/>
      </rPr>
      <t>.</t>
    </r>
  </si>
  <si>
    <r>
      <t xml:space="preserve">Select the indicator you wish to use to measure </t>
    </r>
    <r>
      <rPr>
        <b/>
        <i/>
        <sz val="12"/>
        <color theme="1"/>
        <rFont val="Calibri"/>
        <family val="2"/>
        <scheme val="minor"/>
      </rPr>
      <t>incidents of physical fights, rape or sexual assault, and bullying</t>
    </r>
    <r>
      <rPr>
        <b/>
        <sz val="12"/>
        <color theme="1"/>
        <rFont val="Calibri"/>
        <family val="2"/>
        <scheme val="minor"/>
      </rPr>
      <t xml:space="preserve">. </t>
    </r>
  </si>
  <si>
    <r>
      <t xml:space="preserve">Select the indicator you wish to use to measure </t>
    </r>
    <r>
      <rPr>
        <b/>
        <i/>
        <sz val="12"/>
        <color theme="1"/>
        <rFont val="Calibri"/>
        <family val="2"/>
        <scheme val="minor"/>
      </rPr>
      <t>school nurse and counselor/psychologist/social worker availability</t>
    </r>
    <r>
      <rPr>
        <b/>
        <sz val="12"/>
        <color theme="1"/>
        <rFont val="Calibri"/>
        <family val="2"/>
        <scheme val="minor"/>
      </rPr>
      <t xml:space="preserve">. </t>
    </r>
  </si>
  <si>
    <r>
      <t xml:space="preserve">Select the indicator you wish to use to measure </t>
    </r>
    <r>
      <rPr>
        <b/>
        <i/>
        <sz val="12"/>
        <color theme="1"/>
        <rFont val="Calibri"/>
        <family val="2"/>
        <scheme val="minor"/>
      </rPr>
      <t>access to internet-enabled devices</t>
    </r>
    <r>
      <rPr>
        <b/>
        <sz val="12"/>
        <color theme="1"/>
        <rFont val="Calibri"/>
        <family val="2"/>
        <scheme val="minor"/>
      </rPr>
      <t>.</t>
    </r>
  </si>
  <si>
    <r>
      <t xml:space="preserve">Select the indicator you wish to use to measure </t>
    </r>
    <r>
      <rPr>
        <b/>
        <i/>
        <sz val="12"/>
        <color theme="1"/>
        <rFont val="Calibri"/>
        <family val="2"/>
        <scheme val="minor"/>
      </rPr>
      <t>use of computers for assessments</t>
    </r>
    <r>
      <rPr>
        <b/>
        <sz val="12"/>
        <color theme="1"/>
        <rFont val="Calibri"/>
        <family val="2"/>
        <scheme val="minor"/>
      </rPr>
      <t>.</t>
    </r>
  </si>
  <si>
    <r>
      <t xml:space="preserve">Select the indicator you wish to use to measure </t>
    </r>
    <r>
      <rPr>
        <b/>
        <i/>
        <sz val="12"/>
        <color theme="1"/>
        <rFont val="Calibri"/>
        <family val="2"/>
        <scheme val="minor"/>
      </rPr>
      <t>IT staff availability</t>
    </r>
    <r>
      <rPr>
        <b/>
        <sz val="12"/>
        <color theme="1"/>
        <rFont val="Calibri"/>
        <family val="2"/>
        <scheme val="minor"/>
      </rPr>
      <t>.</t>
    </r>
  </si>
  <si>
    <r>
      <t xml:space="preserve">Select the indicator you wish to use to measure </t>
    </r>
    <r>
      <rPr>
        <b/>
        <i/>
        <sz val="12"/>
        <color theme="1"/>
        <rFont val="Calibri"/>
        <family val="2"/>
        <scheme val="minor"/>
      </rPr>
      <t>access to training or PD on technology and its integration</t>
    </r>
    <r>
      <rPr>
        <b/>
        <sz val="12"/>
        <color theme="1"/>
        <rFont val="Calibri"/>
        <family val="2"/>
        <scheme val="minor"/>
      </rPr>
      <t>.</t>
    </r>
  </si>
  <si>
    <r>
      <t xml:space="preserve">Select the indicator you wish to use to measure </t>
    </r>
    <r>
      <rPr>
        <b/>
        <i/>
        <sz val="12"/>
        <color theme="1"/>
        <rFont val="Calibri"/>
        <family val="2"/>
        <scheme val="minor"/>
      </rPr>
      <t>participation in training or PD on technology and its integration</t>
    </r>
    <r>
      <rPr>
        <b/>
        <sz val="12"/>
        <color theme="1"/>
        <rFont val="Calibri"/>
        <family val="2"/>
        <scheme val="minor"/>
      </rPr>
      <t>.</t>
    </r>
  </si>
  <si>
    <t>Do all teaching staff have access to 1+ internet-enabled device (e.g., tablets or laptops)? (Number of schools for entire LEA; Yes/No school by school)</t>
  </si>
  <si>
    <t>Number of internet-enabled devices (e.g., tablets or laptops) available for teaching staff use</t>
  </si>
  <si>
    <t>[Enter the desired percentage of students that should be enrolled in a CTE class]</t>
  </si>
  <si>
    <t>School Safety Indicators: Incidents of Violence</t>
  </si>
  <si>
    <t>How should I enter and interpret decimal points?</t>
  </si>
  <si>
    <t>Why are benchmarks for access to different subjects set to every 20 students?</t>
  </si>
  <si>
    <t>What time frame should I use for teacher participation in PD on technology and its integration?</t>
  </si>
  <si>
    <t>Other Measure 
[FILL IN]</t>
  </si>
  <si>
    <t xml:space="preserve">1a. </t>
  </si>
  <si>
    <t>1b.</t>
  </si>
  <si>
    <t xml:space="preserve">2a. </t>
  </si>
  <si>
    <t>Review the guidance for assessing needs at the top of each sheet.</t>
  </si>
  <si>
    <t xml:space="preserve">Consider what questions or concerns are revealed by the data. </t>
  </si>
  <si>
    <t xml:space="preserve">Identify priorities and action steps for each priority content area. </t>
  </si>
  <si>
    <t>Think about readiness and fit as you explore evidence-based options to respond to identified needs.</t>
  </si>
  <si>
    <t>Develop an implemention plan to address the prioritized needs.</t>
  </si>
  <si>
    <t>Consider whether any interventions currently being implemented could be useful if scaled up.</t>
  </si>
  <si>
    <t>What, if any, state and district priorities would be helpful to consider as you conduct your needs assessment?</t>
  </si>
  <si>
    <t>Time frame for Completion</t>
  </si>
  <si>
    <r>
      <t xml:space="preserve">Review the potential indicator options to your right. If you would like to measure </t>
    </r>
    <r>
      <rPr>
        <b/>
        <i/>
        <sz val="12"/>
        <color theme="1"/>
        <rFont val="Calibri"/>
        <family val="2"/>
        <scheme val="minor"/>
      </rPr>
      <t>chronic absenteeism based on the number of students who miss a certain number of days</t>
    </r>
    <r>
      <rPr>
        <b/>
        <sz val="12"/>
        <color theme="1"/>
        <rFont val="Calibri"/>
        <family val="2"/>
        <scheme val="minor"/>
      </rPr>
      <t xml:space="preserve">, please </t>
    </r>
    <r>
      <rPr>
        <b/>
        <i/>
        <sz val="12"/>
        <color theme="1"/>
        <rFont val="Calibri"/>
        <family val="2"/>
        <scheme val="minor"/>
      </rPr>
      <t>enter</t>
    </r>
    <r>
      <rPr>
        <b/>
        <sz val="12"/>
        <color theme="1"/>
        <rFont val="Calibri"/>
        <family val="2"/>
        <scheme val="minor"/>
      </rPr>
      <t xml:space="preserve"> the number of days missed that your LEA uses to define a student as "chronically absent." Then, select that indicator in the cell to the right.</t>
    </r>
  </si>
  <si>
    <t xml:space="preserve">• Before taking action, do you need more information to better understand the needs presented by your data? </t>
  </si>
  <si>
    <r>
      <rPr>
        <b/>
        <u/>
        <sz val="12"/>
        <color theme="1"/>
        <rFont val="Calibri"/>
        <family val="2"/>
        <scheme val="minor"/>
      </rPr>
      <t>Consider Existing Interventions</t>
    </r>
    <r>
      <rPr>
        <b/>
        <sz val="12"/>
        <color theme="1"/>
        <rFont val="Calibri"/>
        <family val="2"/>
        <scheme val="minor"/>
      </rPr>
      <t>: If applicable, list interventions you are currently implementing in your LEA that you would like to improve or expand/scale up.</t>
    </r>
  </si>
  <si>
    <t>Existing successful interventions related to Well-Rounded Education:</t>
  </si>
  <si>
    <t>Existing successful interventions related to Safe and Healthy Students:</t>
  </si>
  <si>
    <t>Existing successful interventions related to Effective Use of Technology:</t>
  </si>
  <si>
    <t>3a. How is your LEA currently planning on distributing funds?</t>
  </si>
  <si>
    <t>3b. How are you identifying which schools receive Title IV, Part A funds?</t>
  </si>
  <si>
    <t>3c. How is your LEA defining greatest need?</t>
  </si>
  <si>
    <t>4a. When do you need to submit needs assessment information to the SEA (e.g., when submitting Title IV, Part A LEA application)?</t>
  </si>
  <si>
    <t>4c. When will they need to review it?</t>
  </si>
  <si>
    <t>4e. Which staff should be involved in interpreting the data and identifying needs? You may wish to make note of whether certain staff should be involved in reviewing only selected Title IV, Part A priority areas or topics.</t>
  </si>
  <si>
    <t>4g. What other planning considerations came to mind as you reviewed this Tool? List them here, with appropriate contact people, action steps, and deadlines as appropriate.</t>
  </si>
  <si>
    <t>.</t>
  </si>
  <si>
    <t xml:space="preserve">. </t>
  </si>
  <si>
    <t>Include this information in your Title IV, Part A LEA application.</t>
  </si>
  <si>
    <t>For information on and strategies for successfully planning and implementing interventions, consider the following resource:</t>
  </si>
  <si>
    <t>Source: Elementary and Secondary Education Act Section 4104(b)(3)(i)</t>
  </si>
  <si>
    <t>Source: Elementary and Secondary Education Act Section 4101(1)</t>
  </si>
  <si>
    <t>Source: Elementary and Secondary Education Act Section 8101(15)</t>
  </si>
  <si>
    <t>Source: Carl D. Perkins Career and Technical Education Act Section 2302(5)(a-b)</t>
  </si>
  <si>
    <t>[# of HS students]</t>
  </si>
  <si>
    <t xml:space="preserve">Select from the provided options (see drop-down menus) the indicators, or measures/data points, you would like to use for the different Title IV, Part A priority content areas (i.e., well-rounded education [WRE], safe and healthy students [SHS], and effective use of technology [EUT]). </t>
  </si>
  <si>
    <r>
      <t xml:space="preserve">Take some time to review the Tool, decide which pieces of the Tool you will use, choose your approach to distributing funding (including whether and how you might target funds to specific schools), and think through which staff will be involved in your needs assessment process. NOTE: Reviewing the </t>
    </r>
    <r>
      <rPr>
        <i/>
        <sz val="12"/>
        <color theme="1"/>
        <rFont val="Calibri"/>
        <family val="2"/>
        <scheme val="minor"/>
      </rPr>
      <t xml:space="preserve">FAQs and Definitions </t>
    </r>
    <r>
      <rPr>
        <sz val="12"/>
        <color theme="1"/>
        <rFont val="Calibri"/>
        <family val="2"/>
        <scheme val="minor"/>
      </rPr>
      <t>tab for guidance on identifying schools and other terminology is highly recommended.</t>
    </r>
  </si>
  <si>
    <t>Reflect on strengths and gaps within your LEA and school programming. Consider what is driving various needs.</t>
  </si>
  <si>
    <t>For each Title IV, Part A priority content area, confirm your prioritized needs as noted in Step 4 (purple tabs).</t>
  </si>
  <si>
    <t>It may be helpful to keep a printed record of the results of your needs assessment. You may wish to track your progress over time, or share the results with stakeholders in a simpler document format.</t>
  </si>
  <si>
    <t>1. They can direct all their funds to district-wide activities.
2. They can direct all their funds to a subset of schools within their LEA.
3. They can divide their funds between district-wide activities and those at specific schools.</t>
  </si>
  <si>
    <t>If an LEA is directing funds to district-wide activities, the LEA must demonstrate that it is reasonable and necessary to serve all schools because of overall LEA need or economies of scale, as demonstrated by the local needs assessment and the results of the stakeholder engagement process.</t>
  </si>
  <si>
    <t>If an LEA is targeting any funds to school-specific activities, then the LEA must ensure that those schools are identified as meeting one of the following criteria listed under section 4106(e)(2)(A):</t>
  </si>
  <si>
    <t>Within any given subject, a school may offer multiple types or courses (e.g., in foreign language, Spanish may be one course while Mandarin may be another; in math, Algebra I may be a course and Trigonometry may be another). A school can also offer multiple classes (i.e., sections) of each course (e.g., four different teachers may teach 6th grade Science or two teachers may teach Physical Education).</t>
  </si>
  <si>
    <t>How do you define student’s eligibility for advanced coursework?</t>
  </si>
  <si>
    <t>Schools in our LEA complete a school satisfaction survey. Is that the same thing as a school climate survey?</t>
  </si>
  <si>
    <t>Our LEA doesn’t have access to technology in our schools. Do we still need to answer questions about teacher training?</t>
  </si>
  <si>
    <r>
      <t xml:space="preserve">International Baccalaureate (IB) Certificate (WRE): </t>
    </r>
    <r>
      <rPr>
        <sz val="12"/>
        <color theme="1"/>
        <rFont val="Calibri"/>
        <family val="2"/>
        <scheme val="minor"/>
      </rPr>
      <t>Without pursuing the full IB Diploma, students earn a certificate of completion for each successfully completed IB course.</t>
    </r>
  </si>
  <si>
    <r>
      <rPr>
        <b/>
        <sz val="12"/>
        <color theme="1"/>
        <rFont val="Calibri"/>
        <family val="2"/>
        <scheme val="minor"/>
      </rPr>
      <t>Internet-enabled Device (EUT):</t>
    </r>
    <r>
      <rPr>
        <sz val="12"/>
        <color theme="1"/>
        <rFont val="Calibri"/>
        <family val="2"/>
        <scheme val="minor"/>
      </rPr>
      <t xml:space="preserve"> A desktop computer, laptop computer, or tablet that has the capability of connecting to a local wireless internet network.</t>
    </r>
  </si>
  <si>
    <r>
      <rPr>
        <b/>
        <sz val="12"/>
        <color theme="1"/>
        <rFont val="Calibri"/>
        <family val="2"/>
        <scheme val="minor"/>
      </rPr>
      <t xml:space="preserve">Technology (WRE and EUT): </t>
    </r>
    <r>
      <rPr>
        <sz val="12"/>
        <color theme="1"/>
        <rFont val="Calibri"/>
        <family val="2"/>
        <scheme val="minor"/>
      </rPr>
      <t>The term ‘‘technology’’ means modern information, computer and communication technology products, services, or tools, including the Internet and other communications networks, computer devices and other computer and communications hardware, software applications, data systems, and other electronic content (including multimedia content) and data storage.</t>
    </r>
  </si>
  <si>
    <r>
      <rPr>
        <b/>
        <sz val="12"/>
        <color theme="1"/>
        <rFont val="Calibri"/>
        <family val="2"/>
        <scheme val="minor"/>
      </rPr>
      <t>Skim through the instructions and remaining tabs of this Tool.</t>
    </r>
    <r>
      <rPr>
        <sz val="12"/>
        <color theme="1"/>
        <rFont val="Calibri"/>
        <family val="2"/>
        <scheme val="minor"/>
      </rPr>
      <t xml:space="preserve"> The tabs of this Tool reflect the steps LEAs can take to conduct a comprehensive needs assessment. Looking through the tabs can give you a better sense of the needs assessment process. It can also help you make decisions about whether your LEA will want to use some or all of the tabs of this Tool. Your LEA may have other available resources that can better serve your needs as you conduct your LEA needs assessment (e.g., if your state has its own data dashboard that easily synthesizes Title IV, Part A related information).</t>
    </r>
  </si>
  <si>
    <t>The U.S. Department of Education (Department) has developed this comprehensive LEA needs assessment tool (Tool), which SEAs can share with LEAs. State Coordinators may opt to adopt the Tool for their use, offer the Tool as an option for LEAs, or offer an alternative tool or resource.</t>
  </si>
  <si>
    <t>For each green priority area tab (3a. Well-Rounded Education; 3b. Safe and Healthy Students; and 3c. Effective Use of Technology):</t>
  </si>
  <si>
    <t>For each purple priority area tab (4a. Well-Rounded Education; 4b. Safe and Healthy Students; and 4c. Effective Use of Technology):</t>
  </si>
  <si>
    <r>
      <t>International Baccalaureate (IB) Diploma (WRE):</t>
    </r>
    <r>
      <rPr>
        <sz val="12"/>
        <color theme="1"/>
        <rFont val="Calibri"/>
        <family val="2"/>
        <scheme val="minor"/>
      </rPr>
      <t xml:space="preserve"> The Diploma Programme (DP) curriculum is made up of six subject groups and the DP core, comprising theory of knowledge (TOK); creativity, activity, service (CAS); and the extended essay. The Diploma Programme (DP) is open to any student aged 16 to 19 at schools that have been authorized to implement the program. </t>
    </r>
  </si>
  <si>
    <r>
      <t xml:space="preserve">International Baccalaureate (IB) Middle Years Programme (WRE): </t>
    </r>
    <r>
      <rPr>
        <sz val="12"/>
        <color theme="1"/>
        <rFont val="Calibri"/>
        <family val="2"/>
        <scheme val="minor"/>
      </rPr>
      <t xml:space="preserve">The Middle Years Programme curriculum framework comprises eight subject groups, providing a broad and balanced education for early adolescents. The Middle Years Programme requires at least 50 hours of teaching time for each subject group, in each year of the programme. In the final two years of the programme, carefully defined subject group flexibility allows students to meet local requirements and personal learning goals. The Middle Years Programme is open to any student aged 11 to 16 at schools that have been authorized to implement the programme. </t>
    </r>
  </si>
  <si>
    <t>1b. Data Entry and Identifying Needs (yellow and green) tabs?</t>
  </si>
  <si>
    <t xml:space="preserve">1c. Analyzing Needs and Addressing Prioritized Needs (purple and orange) tabs? </t>
  </si>
  <si>
    <t>1a. Indicator List (Tab 1b, the other pink tab)?</t>
  </si>
  <si>
    <r>
      <rPr>
        <b/>
        <sz val="12"/>
        <color theme="1"/>
        <rFont val="Calibri"/>
        <family val="2"/>
        <scheme val="minor"/>
      </rPr>
      <t>Name pre-existing priorities (if any).</t>
    </r>
    <r>
      <rPr>
        <sz val="12"/>
        <color theme="1"/>
        <rFont val="Calibri"/>
        <family val="2"/>
        <scheme val="minor"/>
      </rPr>
      <t xml:space="preserve"> If your state and LEA have engaged in strategic planning, it may be important to keep in mind any priorities that can help direct how you focus data collection and analyses efforts during your needs assessment process.</t>
    </r>
  </si>
  <si>
    <r>
      <rPr>
        <b/>
        <sz val="12"/>
        <color theme="1"/>
        <rFont val="Calibri"/>
        <family val="2"/>
        <scheme val="minor"/>
      </rPr>
      <t>Think through how you are considering the use of Title IV-A funds.</t>
    </r>
    <r>
      <rPr>
        <sz val="12"/>
        <color theme="1"/>
        <rFont val="Calibri"/>
        <family val="2"/>
        <scheme val="minor"/>
      </rPr>
      <t xml:space="preserve"> LEAs can opt to distribute their funds in a variety of ways: using all funds for districtwide activities, distributing all funds to a subset of identified schools, or a combination of those two options. Using funds for districtwide activities is allowed if the LEA can demonstrate through the local needs assessment and the stakeholder engagement process that it is reasonable and necessary to serve all schools because of overall LEA need or economies of scale. If an LEA is opting to distribute any funds to a subset of identified schools, that distribution must meet one of the assurance categories listed in the Title IV, Part A statute under Section 4106(e)(2)(A). Additionally, please keep in mind that LEAs receiving at least $30,000 should follow the required distribution amounts as outlined in Section 4106(3)(2)(C-E): at least 20% for well-rounded education activities, at least 20% for safe and healthy activities, and a portion for effective use of technology, with no more than 15% of that portion spent on technology infrastructure.</t>
    </r>
  </si>
  <si>
    <r>
      <rPr>
        <b/>
        <sz val="12"/>
        <color theme="1"/>
        <rFont val="Calibri"/>
        <family val="2"/>
        <scheme val="minor"/>
      </rPr>
      <t>Set a schedule and determine staffing for your needs assessment.</t>
    </r>
    <r>
      <rPr>
        <sz val="12"/>
        <color theme="1"/>
        <rFont val="Calibri"/>
        <family val="2"/>
        <scheme val="minor"/>
      </rPr>
      <t xml:space="preserve"> Many different people can and should be engaged in a needs assessment process. Data may be housed across different offices within your LEA. Others in your own office may be responsible for engaging stakeholders and keeping in mind their perspective. There may be key decision makers whose input will be essential to driving the interpretation of the data collected through your needs assessment. It can be particularly helpful to consider the availability of these individuals and how that coincides with when your needs assessment is due.</t>
    </r>
  </si>
  <si>
    <t>4b. Who needs to review or sign off on this needs assessment or LEA application with needs assessment information?</t>
  </si>
  <si>
    <r>
      <t xml:space="preserve">4d. Which staff members will support </t>
    </r>
    <r>
      <rPr>
        <b/>
        <sz val="12"/>
        <color theme="1"/>
        <rFont val="Calibri"/>
        <family val="2"/>
        <scheme val="minor"/>
      </rPr>
      <t>data entry or collection</t>
    </r>
    <r>
      <rPr>
        <sz val="12"/>
        <color theme="1"/>
        <rFont val="Calibri"/>
        <family val="2"/>
        <scheme val="minor"/>
      </rPr>
      <t xml:space="preserve"> in the following areas, and when will they be asked to complete this work?</t>
    </r>
  </si>
  <si>
    <t>Title IV-Priority Area</t>
  </si>
  <si>
    <t>4f. Which staff should be engaged in the discussion about setting priorities and deciding how to address needs? These individuals may be identified because they are key decision makers and/or they have supported stakeholder engagement and can bring additional context. You may wish to make note of whether certain staff should be involved in reviewing only selected Title IV, Part A priority content areas or topics.</t>
  </si>
  <si>
    <r>
      <t>Well-rounded education comprises</t>
    </r>
    <r>
      <rPr>
        <sz val="12"/>
        <rFont val="Calibri"/>
        <family val="2"/>
        <scheme val="minor"/>
      </rPr>
      <t xml:space="preserve"> 36</t>
    </r>
    <r>
      <rPr>
        <sz val="12"/>
        <color theme="1"/>
        <rFont val="Calibri"/>
        <family val="2"/>
        <scheme val="minor"/>
      </rPr>
      <t xml:space="preserve"> indicators across four domains:
1. Academic proficiency, which is measured for English Language Arts/Literacy (ELA), Math, Science, and Social Studies*
2. Access and enrollment/participation in other courses
3. Access and the level of student participation in advanced coursework
4. Access and usage of educational supports, specifically libraries and college and career counseling
*</t>
    </r>
    <r>
      <rPr>
        <i/>
        <sz val="12"/>
        <color theme="1"/>
        <rFont val="Calibri"/>
        <family val="2"/>
        <scheme val="minor"/>
      </rPr>
      <t>While LEAs are likely to have statewide assessments for ELA and Math, they may not have such assessments for Science and Social Studies. LEAs may select a separate indicator of academic proficiency other than state assessments for those subjects (e.g., final grades or a teacher-developed assessment). Indicators other than state assessments are also available options for ELA and Math so that, if an LEA desired, they could use the same indicator across all subjects. If LEAs consider the available indicators inadequate for Science and Social Studies proficiency, they can focus only on access and enrollment for these subjects.</t>
    </r>
  </si>
  <si>
    <r>
      <t xml:space="preserve">Review the indicator options to your right. If you would like to measure </t>
    </r>
    <r>
      <rPr>
        <b/>
        <i/>
        <sz val="12"/>
        <color theme="1"/>
        <rFont val="Calibri"/>
        <family val="2"/>
        <scheme val="minor"/>
      </rPr>
      <t>academic proficiency based on students' grades in a subject</t>
    </r>
    <r>
      <rPr>
        <b/>
        <sz val="12"/>
        <color theme="1"/>
        <rFont val="Calibri"/>
        <family val="2"/>
        <scheme val="minor"/>
      </rPr>
      <t xml:space="preserve">, please </t>
    </r>
    <r>
      <rPr>
        <b/>
        <i/>
        <sz val="12"/>
        <color theme="1"/>
        <rFont val="Calibri"/>
        <family val="2"/>
        <scheme val="minor"/>
      </rPr>
      <t>enter</t>
    </r>
    <r>
      <rPr>
        <b/>
        <sz val="12"/>
        <color theme="1"/>
        <rFont val="Calibri"/>
        <family val="2"/>
        <scheme val="minor"/>
      </rPr>
      <t xml:space="preserve"> the letter or number grade that would be considered proficient below. Then, select that indicator in the cell to your right.</t>
    </r>
  </si>
  <si>
    <r>
      <t xml:space="preserve">Review the indicator options to your right. If you would like to measure </t>
    </r>
    <r>
      <rPr>
        <b/>
        <i/>
        <sz val="12"/>
        <color theme="1"/>
        <rFont val="Calibri"/>
        <family val="2"/>
        <scheme val="minor"/>
      </rPr>
      <t>academic</t>
    </r>
    <r>
      <rPr>
        <b/>
        <sz val="12"/>
        <color theme="1"/>
        <rFont val="Calibri"/>
        <family val="2"/>
        <scheme val="minor"/>
      </rPr>
      <t xml:space="preserve"> </t>
    </r>
    <r>
      <rPr>
        <b/>
        <i/>
        <sz val="12"/>
        <color theme="1"/>
        <rFont val="Calibri"/>
        <family val="2"/>
        <scheme val="minor"/>
      </rPr>
      <t>proficiency based on students' grades in a subject</t>
    </r>
    <r>
      <rPr>
        <b/>
        <sz val="12"/>
        <color theme="1"/>
        <rFont val="Calibri"/>
        <family val="2"/>
        <scheme val="minor"/>
      </rPr>
      <t xml:space="preserve">, please </t>
    </r>
    <r>
      <rPr>
        <b/>
        <i/>
        <sz val="12"/>
        <color theme="1"/>
        <rFont val="Calibri"/>
        <family val="2"/>
        <scheme val="minor"/>
      </rPr>
      <t>enter</t>
    </r>
    <r>
      <rPr>
        <b/>
        <sz val="12"/>
        <color theme="1"/>
        <rFont val="Calibri"/>
        <family val="2"/>
        <scheme val="minor"/>
      </rPr>
      <t xml:space="preserve"> the letter or number grade that would be considered proficient. Then, select that indicator in the cell to your right.</t>
    </r>
  </si>
  <si>
    <r>
      <t xml:space="preserve">Select the indicator you wish to use to measure </t>
    </r>
    <r>
      <rPr>
        <b/>
        <i/>
        <sz val="12"/>
        <color theme="1"/>
        <rFont val="Calibri"/>
        <family val="2"/>
        <scheme val="minor"/>
      </rPr>
      <t>access to dual-credit classes</t>
    </r>
    <r>
      <rPr>
        <b/>
        <sz val="12"/>
        <color theme="1"/>
        <rFont val="Calibri"/>
        <family val="2"/>
        <scheme val="minor"/>
      </rPr>
      <t xml:space="preserve">. </t>
    </r>
  </si>
  <si>
    <r>
      <t xml:space="preserve">Is an IB program offered? (Yes/No at the school level; in how many schools at the district level)*
</t>
    </r>
    <r>
      <rPr>
        <i/>
        <sz val="9"/>
        <color theme="1"/>
        <rFont val="Calibri"/>
        <family val="2"/>
        <scheme val="minor"/>
      </rPr>
      <t>*Only one indicator option</t>
    </r>
  </si>
  <si>
    <r>
      <t>Select the indicator you wish to use to measure</t>
    </r>
    <r>
      <rPr>
        <b/>
        <i/>
        <sz val="12"/>
        <color theme="1"/>
        <rFont val="Calibri"/>
        <family val="2"/>
        <scheme val="minor"/>
      </rPr>
      <t xml:space="preserve"> participation in dual-credit classes</t>
    </r>
    <r>
      <rPr>
        <b/>
        <sz val="12"/>
        <color theme="1"/>
        <rFont val="Calibri"/>
        <family val="2"/>
        <scheme val="minor"/>
      </rPr>
      <t>.</t>
    </r>
  </si>
  <si>
    <t>Safe and Healthy Students comprises 14 indicators across four domains:
1. School engagement (chronic absenteeism and dropout)
2. School discipline (out-of-school suspensions, in-school suspensions, law enforcement referrals, and expulsions)
3. School climate and safety (conducting and using a school climate survey, physical fights, rape or sexual assault, and bullying)
4. School-based service providers (school nurses, counselor/psychologist/school social worker, and other personnel to coordinate services)</t>
  </si>
  <si>
    <t>Effective Use of Technology comprises 11 indicators across three domains:
1. Access to technology (internet availability and number of wi-fi enabled devices for teaching staff and students)
2. Technology use (computerized assessments, blended learning, and online courses for credit recovery and advanced coursework)
3. Support offered to use technology (IT staff, training offered by the LEA, and participation in LEA-offered trainings)</t>
  </si>
  <si>
    <r>
      <rPr>
        <b/>
        <u/>
        <sz val="12"/>
        <color theme="1"/>
        <rFont val="Calibri"/>
        <family val="2"/>
        <scheme val="minor"/>
      </rPr>
      <t>WRE 3. Root Cause Analysis</t>
    </r>
    <r>
      <rPr>
        <b/>
        <sz val="12"/>
        <color theme="1"/>
        <rFont val="Calibri"/>
        <family val="2"/>
        <scheme val="minor"/>
      </rPr>
      <t>: Based on your data, what factors may be affecting or driving needs in the area of Well-Rounded Education among your Title IV, Part A identified schools?</t>
    </r>
  </si>
  <si>
    <r>
      <rPr>
        <b/>
        <u/>
        <sz val="12"/>
        <color theme="1"/>
        <rFont val="Calibri"/>
        <family val="2"/>
        <scheme val="minor"/>
      </rPr>
      <t>WRE 4. Priorities</t>
    </r>
    <r>
      <rPr>
        <b/>
        <sz val="12"/>
        <color theme="1"/>
        <rFont val="Calibri"/>
        <family val="2"/>
        <scheme val="minor"/>
      </rPr>
      <t xml:space="preserve">: Based on your analysis, what are the top three priorities you want to address for Well-Rounded Education this year among your Title IV, Part A identified schools? </t>
    </r>
  </si>
  <si>
    <t>• What programs or policies may be missing that could support these schools?</t>
  </si>
  <si>
    <r>
      <t>WRE 5. Next Steps</t>
    </r>
    <r>
      <rPr>
        <b/>
        <sz val="12"/>
        <color theme="1"/>
        <rFont val="Calibri"/>
        <family val="2"/>
        <scheme val="minor"/>
      </rPr>
      <t>: What action(s) do you want to take for the top three Well-Rounded Education priorities you have identified?</t>
    </r>
  </si>
  <si>
    <t>Access and Enrollment in Advanced Coursework</t>
  </si>
  <si>
    <t>Access and Use of Educational Support Services</t>
  </si>
  <si>
    <r>
      <rPr>
        <b/>
        <u/>
        <sz val="12"/>
        <color theme="1"/>
        <rFont val="Calibri"/>
        <family val="2"/>
        <scheme val="minor"/>
      </rPr>
      <t>SHS 3. Root Cause Analysis</t>
    </r>
    <r>
      <rPr>
        <b/>
        <sz val="12"/>
        <color theme="1"/>
        <rFont val="Calibri"/>
        <family val="2"/>
        <scheme val="minor"/>
      </rPr>
      <t>: Based on your data, what factors may be driving or affecting needs in the area of Safe and Healthy Students among your Title IV, Part A identified schools?</t>
    </r>
  </si>
  <si>
    <t>• Are your policies, programs, and practices universally available, or targeted to a specific group or type of school or student? If there are targeted interventions, are the intended recipients being served?</t>
  </si>
  <si>
    <t xml:space="preserve">• What practices, policies, or resources may be missing and need to be added?   </t>
  </si>
  <si>
    <r>
      <rPr>
        <b/>
        <u/>
        <sz val="12"/>
        <color theme="1"/>
        <rFont val="Calibri"/>
        <family val="2"/>
        <scheme val="minor"/>
      </rPr>
      <t>SHS 4. Priorities</t>
    </r>
    <r>
      <rPr>
        <b/>
        <sz val="12"/>
        <color theme="1"/>
        <rFont val="Calibri"/>
        <family val="2"/>
        <scheme val="minor"/>
      </rPr>
      <t xml:space="preserve">: Based on your analysis, what are the top three priorities you want to address for Safe and Healthy Students this year?  </t>
    </r>
  </si>
  <si>
    <r>
      <t>SHS 5. Next Steps</t>
    </r>
    <r>
      <rPr>
        <b/>
        <sz val="12"/>
        <color theme="1"/>
        <rFont val="Calibri"/>
        <family val="2"/>
        <scheme val="minor"/>
      </rPr>
      <t>: What action(s) do you want to take for each of the Safe and Healthy Students priorities you have identified?</t>
    </r>
  </si>
  <si>
    <r>
      <rPr>
        <b/>
        <u/>
        <sz val="12"/>
        <color theme="1"/>
        <rFont val="Calibri"/>
        <family val="2"/>
        <scheme val="minor"/>
      </rPr>
      <t>EUT 4. Priorities</t>
    </r>
    <r>
      <rPr>
        <b/>
        <sz val="12"/>
        <color theme="1"/>
        <rFont val="Calibri"/>
        <family val="2"/>
        <scheme val="minor"/>
      </rPr>
      <t xml:space="preserve">: Based on your analysis, what are the top three priorities you want to address for Effective Use of Technology this year?  </t>
    </r>
  </si>
  <si>
    <r>
      <rPr>
        <b/>
        <u/>
        <sz val="12"/>
        <color theme="1"/>
        <rFont val="Calibri"/>
        <family val="2"/>
        <scheme val="minor"/>
      </rPr>
      <t>EUT 5. Next Steps</t>
    </r>
    <r>
      <rPr>
        <b/>
        <sz val="12"/>
        <color theme="1"/>
        <rFont val="Calibri"/>
        <family val="2"/>
        <scheme val="minor"/>
      </rPr>
      <t>: What action(s) do you want to take for each of the Effective Use of Technology priorities you have identified?</t>
    </r>
  </si>
  <si>
    <r>
      <rPr>
        <b/>
        <u/>
        <sz val="12"/>
        <color theme="1"/>
        <rFont val="Calibri"/>
        <family val="2"/>
        <scheme val="minor"/>
      </rPr>
      <t>Assess Readiness</t>
    </r>
    <r>
      <rPr>
        <b/>
        <sz val="12"/>
        <color theme="1"/>
        <rFont val="Calibri"/>
        <family val="2"/>
        <scheme val="minor"/>
      </rPr>
      <t>: To maximize the potential for the success and ensure that your LEA and Title IV, Part A identified schools are ready to implement whatever interventions you choose, consider the following questions:</t>
    </r>
  </si>
  <si>
    <r>
      <rPr>
        <b/>
        <u/>
        <sz val="12"/>
        <color theme="1"/>
        <rFont val="Calibri"/>
        <family val="2"/>
        <scheme val="minor"/>
      </rPr>
      <t>Communicate Your Prioritized Needs and What You Will Do to Address Them</t>
    </r>
    <r>
      <rPr>
        <b/>
        <sz val="12"/>
        <color theme="1"/>
        <rFont val="Calibri"/>
        <family val="2"/>
        <scheme val="minor"/>
      </rPr>
      <t>: After you have identified, analyzed, and prioritized your needs, it is now time to communicate with your SEA. As you prepare your Title IV, Part A LEA application, you will share how you plan to spend Title IV, Part A funds, and why.</t>
    </r>
  </si>
  <si>
    <t>Within this Tool, LEAs can enter district- and school-level outcome data (i.e., for selected schools  identified by the LEA for Title IV, Part A funding).</t>
  </si>
  <si>
    <t>This tab covers frequently asked questions and presents definitions, in order to provide information that the U.S. Department of Education anticipated might be useful for LEAs using this Tool. While some of the definitions are based on the Title IV, Part A statute (and are cited as such), many are definitions specific to this Tool. For support on your needs assessment, or for specifics on Title IV, Part A priorities within your state, please contact your SEA.</t>
  </si>
  <si>
    <r>
      <rPr>
        <b/>
        <sz val="12"/>
        <color theme="1"/>
        <rFont val="Calibri"/>
        <family val="2"/>
        <scheme val="minor"/>
      </rPr>
      <t xml:space="preserve">Blended Learning (EUT): </t>
    </r>
    <r>
      <rPr>
        <sz val="12"/>
        <color theme="1"/>
        <rFont val="Calibri"/>
        <family val="2"/>
        <scheme val="minor"/>
      </rPr>
      <t xml:space="preserve"> ‘‘The term ‘blended learning’ means a formal education program that leverages both technology-based and face-to-face instructional approaches (A) that include an element of online or digital learning, combined with supervised learning time, and student-led learning, in which the elements are connected to provide an integrated learning experience; and (B) in which students are provided some control over time, path, or pace.”   </t>
    </r>
  </si>
  <si>
    <r>
      <rPr>
        <b/>
        <sz val="12"/>
        <color theme="1"/>
        <rFont val="Calibri"/>
        <family val="2"/>
        <scheme val="minor"/>
      </rPr>
      <t>Acceleration (or Accelerated Coursework; WRE):</t>
    </r>
    <r>
      <rPr>
        <sz val="12"/>
        <color theme="1"/>
        <rFont val="Calibri"/>
        <family val="2"/>
        <scheme val="minor"/>
      </rPr>
      <t xml:space="preserve"> ‘‘(IV) accelerated learning programs…provide (aa) postsecondary level courses accepted for credit at institutions of higher education, including dual or concurrent enrollment programs, and early college high schools; or (bb) postsecondary level instruction and examinations that are accepted for credit at institutions of higher education, including Advanced Placement and International Baccalaureate programs.” </t>
    </r>
  </si>
  <si>
    <r>
      <rPr>
        <b/>
        <sz val="12"/>
        <color theme="1"/>
        <rFont val="Calibri"/>
        <family val="2"/>
        <scheme val="minor"/>
      </rPr>
      <t>Career and Technical Education (WRE):</t>
    </r>
    <r>
      <rPr>
        <sz val="12"/>
        <color theme="1"/>
        <rFont val="Calibri"/>
        <family val="2"/>
        <scheme val="minor"/>
      </rPr>
      <t xml:space="preserve"> "The term ‘career and technical education’ means organized educational activities that (A) offer a sequence of courses that (i) provides individuals with coherent and rigorous content aligned with challenging academic standards and relevant technical knowledge and skills needed to prepare for further education and careers in current or emerging professions; (ii) provides technical skill proficiency, an industry recognized credential, a certificate, or an associate degree; and (iii) may include prerequisite courses (other than a remedial course) that meet the requirements of this subparagraph; and (B) include competency-based applied learning that contributes to the academic knowledge, higher-order reasoning and problem-solving skills, work attitudes, general employability skills, technical skills, and occupation specific skills, and knowledge of all aspects of an industry, including entrepreneurship, of an individual." </t>
    </r>
    <r>
      <rPr>
        <b/>
        <sz val="12"/>
        <color theme="1"/>
        <rFont val="Calibri"/>
        <family val="2"/>
        <scheme val="minor"/>
      </rPr>
      <t xml:space="preserve">
</t>
    </r>
  </si>
  <si>
    <r>
      <rPr>
        <b/>
        <sz val="12"/>
        <color theme="1"/>
        <rFont val="Calibri"/>
        <family val="2"/>
        <scheme val="minor"/>
      </rPr>
      <t xml:space="preserve">Dual or concurrent enrollment program ("Dual credit" in WRE):  </t>
    </r>
    <r>
      <rPr>
        <sz val="12"/>
        <color theme="1"/>
        <rFont val="Calibri"/>
        <family val="2"/>
        <scheme val="minor"/>
      </rPr>
      <t>The term ‘‘dual or concurrent enrollment program’’ means a program offered by a partnership between at least one institution of higher education and at least one local educational agency through which a secondary school student who has not graduated from high school with a regular high school diploma is able to enroll in one or more postsecondary courses and earn postsecondary credit that (A) is transferable to the institutions of higher education in the partnership; and (B) applies toward completion of a degree or recognized educational credential as described in the Higher Education act of 1965.</t>
    </r>
  </si>
  <si>
    <t>Apart from these required distribution amounts, LEAs are also limited by a special rule (section 4109 (b)) that no more than 15% of the portion reserved for effective use of technology can be spent on technology infrastructure.</t>
  </si>
  <si>
    <t>• Are among the schools with the greatest needs (determined by LEA or consortium)
• Have the highest percentages or numbers of children counted under section 1124(c), i.e., children counted for purposes of basic grants to LEAs under Title I, Part A of the ESEA
• Are identified for comprehensive support and improvement under section 1111(c)(4)(D)(i), i.e., are among the lowest-achieving schools
• Are implementing targeted support and improvement plans as described in section 1111(d)(2), i.e., have consistently underperforming student subgroups
• Are identified as a persistently dangerous public elementary school or secondary school under section 8532 (ESEA section 4106(e)(2)(A))</t>
  </si>
  <si>
    <r>
      <t xml:space="preserve">The indicators in the following Enter Data and Identifying Needs tabs (yellow and green) reflect the wide range of areas that can be addressed with Title IV, Part A funds. These indicators can be measured in a variety of ways. Below, we have summarized the different indicators and offered some potential options for measuring them. </t>
    </r>
    <r>
      <rPr>
        <b/>
        <i/>
        <sz val="12"/>
        <rFont val="Calibri"/>
        <family val="2"/>
        <scheme val="minor"/>
      </rPr>
      <t xml:space="preserve">Complete each gray field using the drop-down menus (denoted with the </t>
    </r>
    <r>
      <rPr>
        <b/>
        <sz val="12"/>
        <rFont val="Webdings"/>
        <family val="1"/>
        <charset val="2"/>
      </rPr>
      <t>.</t>
    </r>
    <r>
      <rPr>
        <b/>
        <i/>
        <sz val="12"/>
        <rFont val="Webdings"/>
        <family val="1"/>
        <charset val="2"/>
      </rPr>
      <t xml:space="preserve"> </t>
    </r>
    <r>
      <rPr>
        <b/>
        <i/>
        <sz val="12"/>
        <rFont val="Calibri"/>
        <family val="2"/>
        <scheme val="minor"/>
      </rPr>
      <t xml:space="preserve">icon) if applicable to select the indicator option that best matches your available data. The dropdown menu appears by clicking on the gray field to the left of the </t>
    </r>
    <r>
      <rPr>
        <b/>
        <sz val="12"/>
        <rFont val="Webdings"/>
        <family val="1"/>
        <charset val="2"/>
      </rPr>
      <t xml:space="preserve">. </t>
    </r>
    <r>
      <rPr>
        <b/>
        <i/>
        <sz val="12"/>
        <rFont val="Calibri"/>
        <family val="2"/>
        <scheme val="minor"/>
      </rPr>
      <t>icon.</t>
    </r>
    <r>
      <rPr>
        <i/>
        <sz val="12"/>
        <rFont val="Calibri"/>
        <family val="2"/>
        <scheme val="minor"/>
      </rPr>
      <t xml:space="preserve"> Your selections will then autofill the indicators for the remainder of the data entry and identifying needs tabs. 
</t>
    </r>
    <r>
      <rPr>
        <i/>
        <sz val="8"/>
        <rFont val="Calibri"/>
        <family val="2"/>
        <scheme val="minor"/>
      </rPr>
      <t xml:space="preserve">
</t>
    </r>
    <r>
      <rPr>
        <i/>
        <sz val="12"/>
        <rFont val="Calibri"/>
        <family val="2"/>
        <scheme val="minor"/>
      </rPr>
      <t>Note: Some indicators have only one option, making it unnecessary to use a dropdown. Others can be further customized (e.g., academic proficiency); review the respective instructions for each.</t>
    </r>
  </si>
  <si>
    <r>
      <t xml:space="preserve">Select the indicator you wish to use to measure </t>
    </r>
    <r>
      <rPr>
        <b/>
        <i/>
        <sz val="12"/>
        <color theme="1"/>
        <rFont val="Calibri"/>
        <family val="2"/>
        <scheme val="minor"/>
      </rPr>
      <t>student achievement in Math and Language Arts/English</t>
    </r>
    <r>
      <rPr>
        <b/>
        <sz val="12"/>
        <color theme="1"/>
        <rFont val="Calibri"/>
        <family val="2"/>
        <scheme val="minor"/>
      </rPr>
      <t xml:space="preserve"> in the drop-down below.</t>
    </r>
  </si>
  <si>
    <r>
      <t xml:space="preserve">Select the indicator you wish to use to measure </t>
    </r>
    <r>
      <rPr>
        <b/>
        <i/>
        <sz val="12"/>
        <color theme="1"/>
        <rFont val="Calibri"/>
        <family val="2"/>
        <scheme val="minor"/>
      </rPr>
      <t>student achievement in Science and Social Studies</t>
    </r>
    <r>
      <rPr>
        <b/>
        <sz val="12"/>
        <color theme="1"/>
        <rFont val="Calibri"/>
        <family val="2"/>
        <scheme val="minor"/>
      </rPr>
      <t xml:space="preserve"> in the drop-down below.</t>
    </r>
  </si>
  <si>
    <t>"Title IV-A Identified School" is the name (shortened to save space) used in the Data Entry (yellow) and Identify Needs (green) tabs to designate a school that has been identified by the LEA as receiving Title IV, Part A funds. Eligible LEAs may spend their Title IV, Part A funds in a variety of ways:</t>
  </si>
  <si>
    <t>Whether a school library/media center is available (Number of schools for entire LEA; Yes/No school by school)</t>
  </si>
  <si>
    <t xml:space="preserve">• Anecdotally, what do people say they need? </t>
  </si>
  <si>
    <t>Once you have prioritized the needs of your LEA and/or the needs of a subset of schools within your LEA, it is time to identify either existing interventions (i.e., programs, practices, or other approaches) to improve and/or expand, or new interventions that will help you address those needs. Title IV, Part A places an emphasis on selecting and using evidence-based practices, to the extent they are available. Evidence-based practices are more likely to improve student outcomes, but their effectiveness also depends on the local context and local capacity. The questions in this section will help you consider the contexts for any activity or intervention, such as how the activity aligns with other efforts underway, the population being served, funding, staff availability and skills, resources, and stakeholder buy-in.</t>
  </si>
  <si>
    <r>
      <t xml:space="preserve"> </t>
    </r>
    <r>
      <rPr>
        <b/>
        <u/>
        <sz val="12"/>
        <color theme="1"/>
        <rFont val="Calibri"/>
        <family val="2"/>
        <scheme val="minor"/>
      </rPr>
      <t>Plan for High-Quality Implementation:</t>
    </r>
    <r>
      <rPr>
        <sz val="11"/>
        <color theme="1"/>
        <rFont val="Calibri"/>
        <family val="2"/>
        <scheme val="minor"/>
      </rPr>
      <t xml:space="preserve"> </t>
    </r>
    <r>
      <rPr>
        <b/>
        <sz val="12"/>
        <color theme="1"/>
        <rFont val="Calibri"/>
        <family val="2"/>
        <scheme val="minor"/>
      </rPr>
      <t>After confirming which interventions your LEA will continue or start to implement, plan for implementation. Include a way to ensure interventions are being implemented with fidelity (i.e., as intended by the designer, and consistently across schools/staff). This includes establishing protocols for monitoring the intervention(s) and setting up systems and supports that enable schools to implement interventions well. Consider the following questions:</t>
    </r>
  </si>
  <si>
    <t>6)</t>
  </si>
  <si>
    <t>Whether college and career counseling is available (Number of schools for entire LEA; Yes/No school by school)</t>
  </si>
  <si>
    <r>
      <t xml:space="preserve">Total number of </t>
    </r>
    <r>
      <rPr>
        <b/>
        <sz val="12"/>
        <color theme="1"/>
        <rFont val="Calibri"/>
        <family val="2"/>
        <scheme val="minor"/>
      </rPr>
      <t>students enrolled</t>
    </r>
  </si>
  <si>
    <r>
      <t xml:space="preserve">Total number of </t>
    </r>
    <r>
      <rPr>
        <b/>
        <sz val="12"/>
        <color theme="1"/>
        <rFont val="Calibri"/>
        <family val="2"/>
        <scheme val="minor"/>
      </rPr>
      <t>high school students enrolled</t>
    </r>
  </si>
  <si>
    <r>
      <t xml:space="preserve">Total number of </t>
    </r>
    <r>
      <rPr>
        <b/>
        <sz val="12"/>
        <color theme="1"/>
        <rFont val="Calibri"/>
        <family val="2"/>
        <scheme val="minor"/>
      </rPr>
      <t>students assessed in English Language Arts/Literacy</t>
    </r>
  </si>
  <si>
    <r>
      <t xml:space="preserve">Total number of </t>
    </r>
    <r>
      <rPr>
        <b/>
        <sz val="12"/>
        <color theme="1"/>
        <rFont val="Calibri"/>
        <family val="2"/>
        <scheme val="minor"/>
      </rPr>
      <t>students assessed in Math</t>
    </r>
  </si>
  <si>
    <r>
      <t xml:space="preserve">Total number of </t>
    </r>
    <r>
      <rPr>
        <b/>
        <sz val="12"/>
        <color theme="1"/>
        <rFont val="Calibri"/>
        <family val="2"/>
        <scheme val="minor"/>
      </rPr>
      <t>students assessed in Science</t>
    </r>
  </si>
  <si>
    <r>
      <t xml:space="preserve">Total number of </t>
    </r>
    <r>
      <rPr>
        <b/>
        <sz val="12"/>
        <color theme="1"/>
        <rFont val="Calibri"/>
        <family val="2"/>
        <scheme val="minor"/>
      </rPr>
      <t>students assessed in Social Studies</t>
    </r>
  </si>
  <si>
    <r>
      <t xml:space="preserve">Total number of </t>
    </r>
    <r>
      <rPr>
        <b/>
        <sz val="12"/>
        <color theme="1"/>
        <rFont val="Calibri"/>
        <family val="2"/>
        <scheme val="minor"/>
      </rPr>
      <t>students eligible for IB participation</t>
    </r>
  </si>
  <si>
    <r>
      <t xml:space="preserve">Total number of </t>
    </r>
    <r>
      <rPr>
        <b/>
        <sz val="12"/>
        <color theme="1"/>
        <rFont val="Calibri"/>
        <family val="2"/>
        <scheme val="minor"/>
      </rPr>
      <t>students eligible for AP participation</t>
    </r>
  </si>
  <si>
    <r>
      <t xml:space="preserve">Total number of </t>
    </r>
    <r>
      <rPr>
        <b/>
        <sz val="12"/>
        <color theme="1"/>
        <rFont val="Calibri"/>
        <family val="2"/>
        <scheme val="minor"/>
      </rPr>
      <t xml:space="preserve">students eligible for dual coursework </t>
    </r>
  </si>
  <si>
    <r>
      <t xml:space="preserve">Total number of </t>
    </r>
    <r>
      <rPr>
        <b/>
        <sz val="12"/>
        <color theme="1"/>
        <rFont val="Calibri"/>
        <family val="2"/>
        <scheme val="minor"/>
      </rPr>
      <t>courses offered</t>
    </r>
    <r>
      <rPr>
        <sz val="12"/>
        <color theme="1"/>
        <rFont val="Calibri"/>
        <family val="2"/>
        <scheme val="minor"/>
      </rPr>
      <t xml:space="preserve"> </t>
    </r>
  </si>
  <si>
    <r>
      <t xml:space="preserve">Total number of </t>
    </r>
    <r>
      <rPr>
        <b/>
        <sz val="12"/>
        <color theme="1"/>
        <rFont val="Calibri"/>
        <family val="2"/>
        <scheme val="minor"/>
      </rPr>
      <t>teachers</t>
    </r>
  </si>
  <si>
    <r>
      <t>Benchmark</t>
    </r>
    <r>
      <rPr>
        <sz val="12"/>
        <rFont val="Calibri"/>
        <family val="2"/>
        <scheme val="minor"/>
      </rPr>
      <t xml:space="preserve">
Enter your LEA's ideal or target </t>
    </r>
    <r>
      <rPr>
        <i/>
        <sz val="12"/>
        <rFont val="Calibri"/>
        <family val="2"/>
        <scheme val="minor"/>
      </rPr>
      <t xml:space="preserve">percentage </t>
    </r>
    <r>
      <rPr>
        <sz val="12"/>
        <rFont val="Calibri"/>
        <family val="2"/>
        <scheme val="minor"/>
      </rPr>
      <t>(in decimal form),</t>
    </r>
    <r>
      <rPr>
        <i/>
        <sz val="12"/>
        <rFont val="Calibri"/>
        <family val="2"/>
        <scheme val="minor"/>
      </rPr>
      <t xml:space="preserve"> ratio </t>
    </r>
    <r>
      <rPr>
        <sz val="12"/>
        <rFont val="Calibri"/>
        <family val="2"/>
        <scheme val="minor"/>
      </rPr>
      <t>(in decimal form),</t>
    </r>
    <r>
      <rPr>
        <i/>
        <sz val="12"/>
        <rFont val="Calibri"/>
        <family val="2"/>
        <scheme val="minor"/>
      </rPr>
      <t xml:space="preserve"> </t>
    </r>
    <r>
      <rPr>
        <sz val="12"/>
        <rFont val="Calibri"/>
        <family val="2"/>
        <scheme val="minor"/>
      </rPr>
      <t>or</t>
    </r>
    <r>
      <rPr>
        <i/>
        <sz val="12"/>
        <rFont val="Calibri"/>
        <family val="2"/>
        <scheme val="minor"/>
      </rPr>
      <t xml:space="preserve"> average</t>
    </r>
    <r>
      <rPr>
        <sz val="12"/>
        <rFont val="Calibri"/>
        <family val="2"/>
        <scheme val="minor"/>
      </rPr>
      <t xml:space="preserve"> for each indicator. </t>
    </r>
    <r>
      <rPr>
        <b/>
        <sz val="12"/>
        <rFont val="Calibri"/>
        <family val="2"/>
        <scheme val="minor"/>
      </rPr>
      <t>All rows below the Benchmark should be entered as numbers/counts.</t>
    </r>
    <r>
      <rPr>
        <sz val="12"/>
        <rFont val="Calibri"/>
        <family val="2"/>
        <scheme val="minor"/>
      </rPr>
      <t xml:space="preserve"> 
NOTE: The Tool compares LEA and individual school data to the benchmark. Anything performing below the benchmark will be highlighted yellow. If you do not fill in the benchmark, the Tool is set to compare to the LEA average.</t>
    </r>
  </si>
  <si>
    <r>
      <t xml:space="preserve">Benchmark
</t>
    </r>
    <r>
      <rPr>
        <sz val="12"/>
        <rFont val="Calibri"/>
        <family val="2"/>
        <scheme val="minor"/>
      </rPr>
      <t>Enter your LEA's ideal or target</t>
    </r>
    <r>
      <rPr>
        <i/>
        <sz val="12"/>
        <rFont val="Calibri"/>
        <family val="2"/>
        <scheme val="minor"/>
      </rPr>
      <t xml:space="preserve"> percentage </t>
    </r>
    <r>
      <rPr>
        <sz val="12"/>
        <rFont val="Calibri"/>
        <family val="2"/>
        <scheme val="minor"/>
      </rPr>
      <t>(in decimal form),</t>
    </r>
    <r>
      <rPr>
        <i/>
        <sz val="12"/>
        <rFont val="Calibri"/>
        <family val="2"/>
        <scheme val="minor"/>
      </rPr>
      <t xml:space="preserve"> ratio </t>
    </r>
    <r>
      <rPr>
        <sz val="12"/>
        <rFont val="Calibri"/>
        <family val="2"/>
        <scheme val="minor"/>
      </rPr>
      <t>(in decimal form),</t>
    </r>
    <r>
      <rPr>
        <i/>
        <sz val="12"/>
        <rFont val="Calibri"/>
        <family val="2"/>
        <scheme val="minor"/>
      </rPr>
      <t xml:space="preserve"> </t>
    </r>
    <r>
      <rPr>
        <sz val="12"/>
        <rFont val="Calibri"/>
        <family val="2"/>
        <scheme val="minor"/>
      </rPr>
      <t xml:space="preserve">or </t>
    </r>
    <r>
      <rPr>
        <i/>
        <sz val="12"/>
        <rFont val="Calibri"/>
        <family val="2"/>
        <scheme val="minor"/>
      </rPr>
      <t>average</t>
    </r>
    <r>
      <rPr>
        <sz val="12"/>
        <rFont val="Calibri"/>
        <family val="2"/>
        <scheme val="minor"/>
      </rPr>
      <t xml:space="preserve"> for each indicator. </t>
    </r>
    <r>
      <rPr>
        <b/>
        <sz val="12"/>
        <rFont val="Calibri"/>
        <family val="2"/>
        <scheme val="minor"/>
      </rPr>
      <t>All rows below the Benchmark should be entered as numbers/counts.</t>
    </r>
    <r>
      <rPr>
        <sz val="12"/>
        <rFont val="Calibri"/>
        <family val="2"/>
        <scheme val="minor"/>
      </rPr>
      <t xml:space="preserve"> NOTE: The Tool compares LEA and individual school data to the benchmark. Anything performing below the benchmark will be highlighted yellow. If you do not fill in the benchmark, the Tool is set to compare to the LEA average.</t>
    </r>
  </si>
  <si>
    <r>
      <t>Designated personnel to coordinate support services available
(</t>
    </r>
    <r>
      <rPr>
        <b/>
        <sz val="12"/>
        <color theme="1"/>
        <rFont val="Calibri"/>
        <family val="2"/>
        <scheme val="minor"/>
      </rPr>
      <t xml:space="preserve">Number </t>
    </r>
    <r>
      <rPr>
        <sz val="12"/>
        <color theme="1"/>
        <rFont val="Calibri"/>
        <family val="2"/>
        <scheme val="minor"/>
      </rPr>
      <t>of schools across entire LEA);
Yes/No (school by school)</t>
    </r>
  </si>
  <si>
    <r>
      <t xml:space="preserve">Benchmark
</t>
    </r>
    <r>
      <rPr>
        <sz val="12"/>
        <rFont val="Calibri"/>
        <family val="2"/>
        <scheme val="minor"/>
      </rPr>
      <t xml:space="preserve">Enter your LEA's ideal or target </t>
    </r>
    <r>
      <rPr>
        <i/>
        <sz val="12"/>
        <rFont val="Calibri"/>
        <family val="2"/>
        <scheme val="minor"/>
      </rPr>
      <t xml:space="preserve">percentage </t>
    </r>
    <r>
      <rPr>
        <sz val="12"/>
        <rFont val="Calibri"/>
        <family val="2"/>
        <scheme val="minor"/>
      </rPr>
      <t>(in decimal form),</t>
    </r>
    <r>
      <rPr>
        <i/>
        <sz val="12"/>
        <rFont val="Calibri"/>
        <family val="2"/>
        <scheme val="minor"/>
      </rPr>
      <t xml:space="preserve"> ratio </t>
    </r>
    <r>
      <rPr>
        <sz val="12"/>
        <rFont val="Calibri"/>
        <family val="2"/>
        <scheme val="minor"/>
      </rPr>
      <t>(in decimal form), or</t>
    </r>
    <r>
      <rPr>
        <i/>
        <sz val="12"/>
        <rFont val="Calibri"/>
        <family val="2"/>
        <scheme val="minor"/>
      </rPr>
      <t xml:space="preserve"> average</t>
    </r>
    <r>
      <rPr>
        <sz val="12"/>
        <rFont val="Calibri"/>
        <family val="2"/>
        <scheme val="minor"/>
      </rPr>
      <t xml:space="preserve"> for each indicator. </t>
    </r>
    <r>
      <rPr>
        <b/>
        <sz val="12"/>
        <rFont val="Calibri"/>
        <family val="2"/>
        <scheme val="minor"/>
      </rPr>
      <t>All rows below the Benchmark should be entered as numbers/counts.</t>
    </r>
    <r>
      <rPr>
        <sz val="12"/>
        <rFont val="Calibri"/>
        <family val="2"/>
        <scheme val="minor"/>
      </rPr>
      <t xml:space="preserve"> 
NOTE: The Tool compares LEA and individual school data to the benchmark. Anything performing below the benchmark will be highlighted yellow. If you do not fill in the benchmark, the Tool is set to compare to the LEA average.</t>
    </r>
  </si>
  <si>
    <r>
      <rPr>
        <b/>
        <i/>
        <u/>
        <sz val="12"/>
        <rFont val="Calibri"/>
        <family val="2"/>
        <scheme val="minor"/>
      </rPr>
      <t>Interpretation Tip:</t>
    </r>
    <r>
      <rPr>
        <b/>
        <i/>
        <sz val="12"/>
        <rFont val="Calibri"/>
        <family val="2"/>
        <scheme val="minor"/>
      </rPr>
      <t xml:space="preserve"> A value close to 1 means that for every 20 students, there is a class available. A value less than 1 means that for every 20 students, there isn't a full class available, indicating that not everyone would be able to enroll in this type of class or that class sizes will be larger than average. </t>
    </r>
  </si>
  <si>
    <t>State report card </t>
  </si>
  <si>
    <t>Youth Risk Behavior Survey </t>
  </si>
  <si>
    <r>
      <t>Note:</t>
    </r>
    <r>
      <rPr>
        <i/>
        <sz val="12"/>
        <color theme="1"/>
        <rFont val="Calibri"/>
        <family val="2"/>
        <scheme val="minor"/>
      </rPr>
      <t xml:space="preserve"> Other data sources may include LEA-administered surveys, interviews, or focus groups as part of a strategic plan</t>
    </r>
    <r>
      <rPr>
        <b/>
        <i/>
        <sz val="12"/>
        <color theme="1"/>
        <rFont val="Calibri"/>
        <family val="2"/>
        <scheme val="minor"/>
      </rPr>
      <t>.</t>
    </r>
  </si>
  <si>
    <r>
      <t>·</t>
    </r>
    <r>
      <rPr>
        <sz val="12"/>
        <color theme="1"/>
        <rFont val="Times New Roman"/>
        <family val="1"/>
      </rPr>
      <t> </t>
    </r>
    <r>
      <rPr>
        <i/>
        <sz val="12"/>
        <color theme="1"/>
        <rFont val="Calibri"/>
        <family val="2"/>
        <scheme val="minor"/>
      </rPr>
      <t>Among subjects that have proficiency data, in which ones are your Title IV, Part A identified schools doing well?</t>
    </r>
  </si>
  <si>
    <r>
      <rPr>
        <sz val="12"/>
        <color theme="1"/>
        <rFont val="Symbol"/>
        <family val="1"/>
        <charset val="2"/>
      </rPr>
      <t>·</t>
    </r>
    <r>
      <rPr>
        <i/>
        <sz val="12"/>
        <color theme="1"/>
        <rFont val="Calibri"/>
        <family val="2"/>
      </rPr>
      <t xml:space="preserve"> In which subject areas do your Title IV, Part A identified schools need support to improve proficiency data? Are these subjects a challenge for your LEA as a whole, or are they specific to your Title IV, Part A identified schools?</t>
    </r>
  </si>
  <si>
    <t>• Which subjects have limited access or enrollment for Title IV, Part A identified schools? Are there subjects with limited enrollment across your LEA?</t>
  </si>
  <si>
    <r>
      <t>·</t>
    </r>
    <r>
      <rPr>
        <sz val="12"/>
        <color theme="1"/>
        <rFont val="Times New Roman"/>
        <family val="1"/>
      </rPr>
      <t xml:space="preserve">   </t>
    </r>
    <r>
      <rPr>
        <i/>
        <sz val="12"/>
        <color theme="1"/>
        <rFont val="Calibri"/>
        <family val="2"/>
        <scheme val="minor"/>
      </rPr>
      <t xml:space="preserve">Before taking action, do you need more information to better understand the needs presented by your data? </t>
    </r>
  </si>
  <si>
    <r>
      <t>·</t>
    </r>
    <r>
      <rPr>
        <sz val="12"/>
        <color theme="1"/>
        <rFont val="Times New Roman"/>
        <family val="1"/>
      </rPr>
      <t xml:space="preserve">   </t>
    </r>
    <r>
      <rPr>
        <i/>
        <sz val="12"/>
        <color theme="1"/>
        <rFont val="Calibri"/>
        <family val="2"/>
        <scheme val="minor"/>
      </rPr>
      <t>Do you know which programs or practices have sufficient evidence to address your challenges and fit the populations you serve?</t>
    </r>
  </si>
  <si>
    <r>
      <t>·</t>
    </r>
    <r>
      <rPr>
        <sz val="12"/>
        <color theme="1"/>
        <rFont val="Times New Roman"/>
        <family val="1"/>
      </rPr>
      <t xml:space="preserve">   </t>
    </r>
    <r>
      <rPr>
        <i/>
        <sz val="12"/>
        <color theme="1"/>
        <rFont val="Calibri"/>
        <family val="2"/>
        <scheme val="minor"/>
      </rPr>
      <t>Do recommendations differ for different schools?</t>
    </r>
  </si>
  <si>
    <r>
      <t>·</t>
    </r>
    <r>
      <rPr>
        <sz val="12"/>
        <color theme="1"/>
        <rFont val="Times New Roman"/>
        <family val="1"/>
      </rPr>
      <t xml:space="preserve">   </t>
    </r>
    <r>
      <rPr>
        <i/>
        <sz val="12"/>
        <color theme="1"/>
        <rFont val="Calibri"/>
        <family val="2"/>
        <scheme val="minor"/>
      </rPr>
      <t>What limitations might influence your recommendations?</t>
    </r>
  </si>
  <si>
    <r>
      <t>Note:</t>
    </r>
    <r>
      <rPr>
        <i/>
        <sz val="12"/>
        <color theme="1"/>
        <rFont val="Calibri"/>
        <family val="2"/>
        <scheme val="minor"/>
      </rPr>
      <t xml:space="preserve"> Other data sources may include LEA administered surveys, interviews, or focus groups as part of a strategic plan.</t>
    </r>
  </si>
  <si>
    <r>
      <t>Note:</t>
    </r>
    <r>
      <rPr>
        <i/>
        <sz val="12"/>
        <color theme="1"/>
        <rFont val="Calibri"/>
        <family val="2"/>
        <scheme val="minor"/>
      </rPr>
      <t xml:space="preserve"> Other data sources may include LEA administered surveys, interviews, or focus groups as part of a strategic plan</t>
    </r>
  </si>
  <si>
    <r>
      <t>1.</t>
    </r>
    <r>
      <rPr>
        <sz val="12"/>
        <color theme="1"/>
        <rFont val="Times New Roman"/>
        <family val="1"/>
      </rPr>
      <t xml:space="preserve">      </t>
    </r>
    <r>
      <rPr>
        <sz val="12"/>
        <color theme="1"/>
        <rFont val="Calibri"/>
        <family val="2"/>
        <scheme val="minor"/>
      </rPr>
      <t> </t>
    </r>
  </si>
  <si>
    <r>
      <t>2.</t>
    </r>
    <r>
      <rPr>
        <sz val="12"/>
        <color theme="1"/>
        <rFont val="Times New Roman"/>
        <family val="1"/>
      </rPr>
      <t xml:space="preserve">      </t>
    </r>
    <r>
      <rPr>
        <sz val="12"/>
        <color theme="1"/>
        <rFont val="Calibri"/>
        <family val="2"/>
        <scheme val="minor"/>
      </rPr>
      <t> </t>
    </r>
  </si>
  <si>
    <r>
      <t>3.</t>
    </r>
    <r>
      <rPr>
        <sz val="12"/>
        <color theme="1"/>
        <rFont val="Times New Roman"/>
        <family val="1"/>
      </rPr>
      <t xml:space="preserve">      </t>
    </r>
    <r>
      <rPr>
        <b/>
        <sz val="12"/>
        <color theme="1"/>
        <rFont val="Calibri"/>
        <family val="2"/>
        <scheme val="minor"/>
      </rPr>
      <t> </t>
    </r>
  </si>
  <si>
    <r>
      <t>·</t>
    </r>
    <r>
      <rPr>
        <sz val="12"/>
        <color theme="1"/>
        <rFont val="Times New Roman"/>
        <family val="1"/>
      </rPr>
      <t xml:space="preserve">  </t>
    </r>
    <r>
      <rPr>
        <i/>
        <sz val="12"/>
        <color theme="1"/>
        <rFont val="Calibri"/>
        <family val="2"/>
        <scheme val="minor"/>
      </rPr>
      <t>What resources currently exist in the LEA? (e.g., funding, available materials, and staff knowledge/capacity, time)</t>
    </r>
  </si>
  <si>
    <r>
      <t>·</t>
    </r>
    <r>
      <rPr>
        <sz val="12"/>
        <color theme="1"/>
        <rFont val="Times New Roman"/>
        <family val="1"/>
      </rPr>
      <t xml:space="preserve">  </t>
    </r>
    <r>
      <rPr>
        <i/>
        <sz val="12"/>
        <color theme="1"/>
        <rFont val="Calibri"/>
        <family val="2"/>
        <scheme val="minor"/>
      </rPr>
      <t>What policies at the local, state, and federal levels could affect what is offered?</t>
    </r>
  </si>
  <si>
    <r>
      <t>·</t>
    </r>
    <r>
      <rPr>
        <sz val="12"/>
        <color theme="1"/>
        <rFont val="Times New Roman"/>
        <family val="1"/>
      </rPr>
      <t> </t>
    </r>
    <r>
      <rPr>
        <i/>
        <sz val="12"/>
        <color theme="1"/>
        <rFont val="Calibri"/>
        <family val="2"/>
        <scheme val="minor"/>
      </rPr>
      <t>How much support do you have from the community and key stakeholders?</t>
    </r>
  </si>
  <si>
    <r>
      <t>Stages of Implementation Analysis: Where Are We? (National Implementation Research Network</t>
    </r>
    <r>
      <rPr>
        <sz val="12"/>
        <color theme="1"/>
        <rFont val="Calibri"/>
        <family val="2"/>
        <scheme val="minor"/>
      </rPr>
      <t xml:space="preserve">) </t>
    </r>
  </si>
  <si>
    <r>
      <t>·</t>
    </r>
    <r>
      <rPr>
        <sz val="12"/>
        <color theme="1"/>
        <rFont val="Times New Roman"/>
        <family val="1"/>
      </rPr>
      <t> </t>
    </r>
    <r>
      <rPr>
        <i/>
        <sz val="12"/>
        <color theme="1"/>
        <rFont val="Calibri"/>
        <family val="2"/>
        <scheme val="minor"/>
      </rPr>
      <t xml:space="preserve">Are interventions going to be offered across </t>
    </r>
    <r>
      <rPr>
        <i/>
        <u/>
        <sz val="12"/>
        <color theme="1"/>
        <rFont val="Calibri"/>
        <family val="2"/>
        <scheme val="minor"/>
      </rPr>
      <t>all</t>
    </r>
    <r>
      <rPr>
        <i/>
        <sz val="12"/>
        <color theme="1"/>
        <rFont val="Calibri"/>
        <family val="2"/>
        <scheme val="minor"/>
      </rPr>
      <t xml:space="preserve"> grade levels and </t>
    </r>
    <r>
      <rPr>
        <i/>
        <u/>
        <sz val="12"/>
        <color theme="1"/>
        <rFont val="Calibri"/>
        <family val="2"/>
        <scheme val="minor"/>
      </rPr>
      <t>all</t>
    </r>
    <r>
      <rPr>
        <i/>
        <sz val="12"/>
        <color theme="1"/>
        <rFont val="Calibri"/>
        <family val="2"/>
        <scheme val="minor"/>
      </rPr>
      <t xml:space="preserve"> students, or did the data indicate the need for a more targeted approach with a subset of grades or students?</t>
    </r>
  </si>
  <si>
    <r>
      <rPr>
        <sz val="12"/>
        <color theme="1"/>
        <rFont val="Symbol"/>
        <family val="1"/>
        <charset val="2"/>
      </rPr>
      <t>·</t>
    </r>
    <r>
      <rPr>
        <sz val="12"/>
        <color theme="1"/>
        <rFont val="Calibri  "/>
      </rPr>
      <t> </t>
    </r>
    <r>
      <rPr>
        <i/>
        <sz val="12"/>
        <color theme="1"/>
        <rFont val="Calibri"/>
        <family val="2"/>
        <scheme val="minor"/>
      </rPr>
      <t>Which intermediary or long-term outcomes do you need to target to reach your goals?</t>
    </r>
  </si>
  <si>
    <r>
      <t>·</t>
    </r>
    <r>
      <rPr>
        <sz val="12"/>
        <color theme="1"/>
        <rFont val="Times New Roman"/>
        <family val="1"/>
      </rPr>
      <t>  </t>
    </r>
    <r>
      <rPr>
        <i/>
        <sz val="12"/>
        <color theme="1"/>
        <rFont val="Calibri"/>
        <family val="2"/>
        <scheme val="minor"/>
      </rPr>
      <t>What are the key components of each programmatic intervention?</t>
    </r>
  </si>
  <si>
    <r>
      <t>·</t>
    </r>
    <r>
      <rPr>
        <sz val="12"/>
        <color theme="1"/>
        <rFont val="Times New Roman"/>
        <family val="1"/>
      </rPr>
      <t>  </t>
    </r>
    <r>
      <rPr>
        <i/>
        <sz val="12"/>
        <color theme="1"/>
        <rFont val="Calibri"/>
        <family val="2"/>
        <scheme val="minor"/>
      </rPr>
      <t>What trainings and/or ongoing support will students and school staff need to implement these interventions?</t>
    </r>
  </si>
  <si>
    <r>
      <rPr>
        <sz val="12"/>
        <color theme="1"/>
        <rFont val="Symbol"/>
        <family val="1"/>
        <charset val="2"/>
      </rPr>
      <t>·</t>
    </r>
    <r>
      <rPr>
        <sz val="12"/>
        <color theme="1"/>
        <rFont val="Calibri  "/>
      </rPr>
      <t> </t>
    </r>
    <r>
      <rPr>
        <i/>
        <sz val="12"/>
        <color theme="1"/>
        <rFont val="Calibri"/>
        <family val="2"/>
        <scheme val="minor"/>
      </rPr>
      <t> How will you facilitate data collection and/or observations to check that interventions or other selected strategies are being implemented appropriately and with fidelity?</t>
    </r>
  </si>
  <si>
    <r>
      <t>·</t>
    </r>
    <r>
      <rPr>
        <sz val="12"/>
        <color theme="1"/>
        <rFont val="Times New Roman"/>
        <family val="1"/>
      </rPr>
      <t>  </t>
    </r>
    <r>
      <rPr>
        <i/>
        <sz val="12"/>
        <color theme="1"/>
        <rFont val="Calibri"/>
        <family val="2"/>
        <scheme val="minor"/>
      </rPr>
      <t>Will you use all funds for district-wide activities, distribute all funds to a subset of identified schools, or a combination of those two options?</t>
    </r>
    <r>
      <rPr>
        <sz val="12"/>
        <color theme="1"/>
        <rFont val="Symbol"/>
        <family val="1"/>
        <charset val="2"/>
      </rPr>
      <t xml:space="preserve"> </t>
    </r>
    <r>
      <rPr>
        <i/>
        <sz val="12"/>
        <color theme="1"/>
        <rFont val="Symbol"/>
        <family val="1"/>
        <charset val="2"/>
      </rPr>
      <t xml:space="preserve"> </t>
    </r>
    <r>
      <rPr>
        <i/>
        <sz val="12"/>
        <color theme="1"/>
        <rFont val="Calibri"/>
        <family val="2"/>
        <scheme val="minor"/>
      </rPr>
      <t>(Your plan for how to distribute Title IV, Part A funds could have changed over the course of conducting your needs assessment.)</t>
    </r>
  </si>
  <si>
    <r>
      <t>·</t>
    </r>
    <r>
      <rPr>
        <sz val="12"/>
        <color theme="1"/>
        <rFont val="Times New Roman"/>
        <family val="1"/>
      </rPr>
      <t>  </t>
    </r>
    <r>
      <rPr>
        <i/>
        <sz val="12"/>
        <color theme="1"/>
        <rFont val="Calibri"/>
        <family val="2"/>
        <scheme val="minor"/>
      </rPr>
      <t>If you will distribute funds to a subset of identified schools, how will you determine greatest need? (Your plan for how to distribute Title IV, Part A funds could have changed over the course of conducting your needs assessment.)</t>
    </r>
  </si>
  <si>
    <r>
      <rPr>
        <sz val="12"/>
        <color theme="1"/>
        <rFont val="Symbol"/>
        <family val="1"/>
        <charset val="2"/>
      </rPr>
      <t>·</t>
    </r>
    <r>
      <rPr>
        <sz val="12"/>
        <color theme="1"/>
        <rFont val="Calibri  "/>
      </rPr>
      <t> </t>
    </r>
    <r>
      <rPr>
        <i/>
        <sz val="12"/>
        <color theme="1"/>
        <rFont val="Calibri"/>
        <family val="2"/>
        <scheme val="minor"/>
      </rPr>
      <t>What are your LEA's prioritized needs?</t>
    </r>
  </si>
  <si>
    <r>
      <rPr>
        <sz val="12"/>
        <color theme="1"/>
        <rFont val="Symbol"/>
        <family val="1"/>
        <charset val="2"/>
      </rPr>
      <t>·</t>
    </r>
    <r>
      <rPr>
        <sz val="12"/>
        <color theme="1"/>
        <rFont val="Calibri  "/>
      </rPr>
      <t> </t>
    </r>
    <r>
      <rPr>
        <i/>
        <sz val="12"/>
        <color theme="1"/>
        <rFont val="Calibri"/>
        <family val="2"/>
        <scheme val="minor"/>
      </rPr>
      <t>How does your LEA plan to use Title IV, Part A funds based on your prioritized needs?</t>
    </r>
  </si>
  <si>
    <t>Other support personnel for support services [FILL IN]</t>
  </si>
  <si>
    <t>A needs assessment, in conjunction with stakeholder engagement, can help LEAs think strategically about the programs offered to their students. This Tool is structured to encourage LEAs to think first about the desired outcomes, then work backwards to identify the programs that will best serve those outcomes. Additionally, Title IV, Part A State Coordinators (State Coordinators) are required to ensure that LEAs receiving an award of $30,000 or greater conduct a comprehensive needs assessment that informs the selection of the proposed activities in their application. The Title IV, Part A statute requires that the needs assessment be completed once every three years.</t>
  </si>
  <si>
    <t>2b-d.</t>
  </si>
  <si>
    <t>3a-c.</t>
  </si>
  <si>
    <t>4a-c.</t>
  </si>
  <si>
    <t xml:space="preserve">Review the automatically generated figures and charts based on the data you entered (see Steps 2b-d, yellow tabs). </t>
  </si>
  <si>
    <r>
      <t xml:space="preserve">The following actions can help you prepare for your LEA needs assessment process whether you use this Tool or not. For each action, there is a set of questions you can answer to think through how you will conduct your needs assessment, and corresponding gray fields in which to enter your plans. 
</t>
    </r>
    <r>
      <rPr>
        <b/>
        <i/>
        <sz val="12"/>
        <color theme="1"/>
        <rFont val="Calibri"/>
        <family val="2"/>
        <scheme val="minor"/>
      </rPr>
      <t xml:space="preserve">Note: The </t>
    </r>
    <r>
      <rPr>
        <b/>
        <sz val="12"/>
        <color theme="1"/>
        <rFont val="Webdings"/>
        <family val="1"/>
        <charset val="2"/>
      </rPr>
      <t>.</t>
    </r>
    <r>
      <rPr>
        <b/>
        <i/>
        <sz val="12"/>
        <color theme="1"/>
        <rFont val="Calibri"/>
        <family val="2"/>
        <scheme val="minor"/>
      </rPr>
      <t xml:space="preserve"> icon denotes a drop-down. Click on the gray field to view the drop-down options.</t>
    </r>
  </si>
  <si>
    <t>As LEAs conduct a needs assessment to determine which programs to fund, those LEAs receiving at least $30,000 should bear in mind the following required distribution amounts outlined in section 4106 (e)(2)(C-E):</t>
  </si>
  <si>
    <t>Consider additional, related data that can supplement this Tool's quantitative data (e.g.,  qualitative data collected via interviews, surveys, or focus groups with staff, students, and families; additional quantitative data already collected by the schools or district).</t>
  </si>
  <si>
    <r>
      <rPr>
        <sz val="11"/>
        <color theme="1"/>
        <rFont val="Symbol"/>
        <family val="1"/>
        <charset val="2"/>
      </rPr>
      <t>·</t>
    </r>
    <r>
      <rPr>
        <sz val="12"/>
        <color theme="1"/>
        <rFont val="Times New Roman"/>
        <family val="1"/>
      </rPr>
      <t>  </t>
    </r>
    <r>
      <rPr>
        <i/>
        <sz val="12"/>
        <color theme="1"/>
        <rFont val="Calibri"/>
        <family val="2"/>
        <scheme val="minor"/>
      </rPr>
      <t xml:space="preserve">What state or district programs or policies affect how schools perform? </t>
    </r>
  </si>
  <si>
    <t>• Which needs best fit with the stipulations of and resources provided by the Title IV, Part A funding?</t>
  </si>
  <si>
    <t>• Which needs best fit with the stipulations of and resources provided by the Title IV, Part A  funding?</t>
  </si>
  <si>
    <t>As you map out the rest of your plan, please remember the required distribution amounts for LEAs receiving at least $30,000, as outlined in Section 4106(e)(2)(C-E): at least 20% for well-rounded education activities, at least 20% for safe and healthy activities, and a portion for effective use of technology, with no more than 15% of that portion spent on technology infrastructure.</t>
  </si>
  <si>
    <t>Instructions for the Title IV, Part A LEA Needs Assessment Tool</t>
  </si>
  <si>
    <r>
      <t xml:space="preserve">There are five steps involved in conducting a needs assessment. Below are instructions for using the Title IV, Part A Needs Assessment Tool (Tool), step by step. </t>
    </r>
    <r>
      <rPr>
        <i/>
        <sz val="12"/>
        <rFont val="Calibri"/>
        <family val="2"/>
        <scheme val="minor"/>
      </rPr>
      <t>Printing instructions have also been included for your convenience (see bottom of this tab).</t>
    </r>
    <r>
      <rPr>
        <i/>
        <sz val="12"/>
        <color theme="1"/>
        <rFont val="Calibri"/>
        <family val="2"/>
        <scheme val="minor"/>
      </rPr>
      <t xml:space="preserve">
</t>
    </r>
    <r>
      <rPr>
        <b/>
        <i/>
        <u/>
        <sz val="12"/>
        <color theme="1"/>
        <rFont val="Calibri"/>
        <family val="2"/>
        <scheme val="minor"/>
      </rPr>
      <t>The steps listed below align with the numbering and color scheme of the tabs.</t>
    </r>
  </si>
  <si>
    <t>Frequently Asked Questions and Definitions for Title IV, Part A LEA Needs Assessment Tool</t>
  </si>
  <si>
    <r>
      <rPr>
        <b/>
        <u/>
        <sz val="12"/>
        <color theme="1"/>
        <rFont val="Calibri"/>
        <family val="2"/>
        <scheme val="minor"/>
      </rPr>
      <t>EUT 3. Root Cause Analysis</t>
    </r>
    <r>
      <rPr>
        <b/>
        <sz val="12"/>
        <color theme="1"/>
        <rFont val="Calibri"/>
        <family val="2"/>
        <scheme val="minor"/>
      </rPr>
      <t>: Based on your data, what factors may be driving or affecting needs in the area of Effective Use of Technology among your Title IV, Part A identified schools?</t>
    </r>
  </si>
  <si>
    <t xml:space="preserve">Title IV, Part A requires any LEA receiving at least $30,000 in funding to conduct a comprehensive needs assessment. A needs assessment is a process that often requires bringing together different stakeholders or staff (e.g., data managers, school leaders, teachers, studet support staff, community service providers, etc.) to support equitable services). It can be helpful to plan in advance to clarify the process you will take when conducting your LEA needs assessment.  </t>
  </si>
  <si>
    <t>School Climate</t>
  </si>
  <si>
    <t xml:space="preserve">Program Planning and Implementation (U.S. Department of Health and Human Services (DHHS), Office of Adolescent Health) </t>
  </si>
  <si>
    <r>
      <rPr>
        <i/>
        <sz val="12"/>
        <color theme="1"/>
        <rFont val="Calibri"/>
        <family val="2"/>
        <scheme val="minor"/>
      </rPr>
      <t>Willing, Able</t>
    </r>
    <r>
      <rPr>
        <i/>
        <sz val="12"/>
        <color theme="1"/>
        <rFont val="Symbol"/>
        <family val="1"/>
        <charset val="2"/>
      </rPr>
      <t xml:space="preserve">-&gt; </t>
    </r>
    <r>
      <rPr>
        <i/>
        <sz val="12"/>
        <color theme="1"/>
        <rFont val="Calibri"/>
        <family val="2"/>
        <scheme val="minor"/>
      </rPr>
      <t xml:space="preserve">Ready: Basics and Policy Implications of Readiness as a Key Component for Implementation of Evidence-based Interventions (DHHS, Office of Human Services Policy) </t>
    </r>
  </si>
  <si>
    <t xml:space="preserve">Evidence-Based Programs in School Settings (National Center for Healthy Safe Children) </t>
  </si>
  <si>
    <t>All benchmarks requesting a percentage or ratio in Tabs 2b-d (yellow) should be entered in decimal form. For example, if an LEA would like 80% of students to be enrolled in a class, they should enter 0.80 as the benchmark; if the LEA would like to limit the number of physical fights to occur only once among every 100 students, 0.01 should be entered. Similarly, if the chart says “Percentage of students scoring proficient or higher in the annual state assessment,” and the data for math shows 0.56, LEAs should interpret this as 56 percent of students scored proficient or higher in math.</t>
  </si>
  <si>
    <t xml:space="preserve">In the Tab 2a (yellow), there is a request for "Total Number of Courses." For the entire LEA, please sum the total number of courses across schools (e.g., you would count 6th grade Science at two schools as two courses). This data point will serve as a denominator for one of the options for "Usage of Library Services" and some of the "Technology Use" indicators.  </t>
  </si>
  <si>
    <r>
      <t xml:space="preserve">Large and small schools will need different levels of resources to adequately provide access to their students. Since the average class size in the United States is 23 to 25 students, the Tool uses 20 as the base average class size in Tabs 3a-c (green) to calculate ratios. This can help LEAs think about how many teachers/classes/courses they would like to have available for an approximately average class size of 20 students. For example, an LEA that has a benchmark of 1 class per 20 students suggests that the subject is important enough that every student should be able to take that subject in an average size class. If the benchmark is set to </t>
    </r>
    <r>
      <rPr>
        <i/>
        <sz val="12"/>
        <color theme="1"/>
        <rFont val="Calibri"/>
        <family val="2"/>
        <scheme val="minor"/>
      </rPr>
      <t>higher</t>
    </r>
    <r>
      <rPr>
        <sz val="12"/>
        <color theme="1"/>
        <rFont val="Calibri"/>
        <family val="2"/>
        <scheme val="minor"/>
      </rPr>
      <t xml:space="preserve"> than 1, it means that the LEA feels that classes for this subject should have smaller class sizes. If the benchmark is set to </t>
    </r>
    <r>
      <rPr>
        <i/>
        <sz val="12"/>
        <color theme="1"/>
        <rFont val="Calibri"/>
        <family val="2"/>
        <scheme val="minor"/>
      </rPr>
      <t>lower</t>
    </r>
    <r>
      <rPr>
        <sz val="12"/>
        <color theme="1"/>
        <rFont val="Calibri"/>
        <family val="2"/>
        <scheme val="minor"/>
      </rPr>
      <t xml:space="preserve"> than 1, it means that the LEA feels that either the class sizes can be larger or that not every student needs to take this subject.</t>
    </r>
  </si>
  <si>
    <t>Refer to your state’s standards for elementary and middle school social studies for further guidance [Tab 1b (pink), Tab 2b (yellow), and Tab 3a (green)].</t>
  </si>
  <si>
    <t xml:space="preserve">If a foreign language is not offered at the elementary and/or middle school level, these items may be skipped. Only report data for indicators that are relevant to your state or district’s context in Tab 2b (yellow) and generally across the Tool. </t>
  </si>
  <si>
    <t>For this Tool [Tab 1b (pink), Tab 2b (yellow), and Tab 3a (green)], technology courses refers to courses dedicated primarily to the teaching of basic computer skills, computer sciences, computer programming, or other forms of information technology.</t>
  </si>
  <si>
    <r>
      <t xml:space="preserve">A school satisfaction survey may contain similar items to a school climate survey and may provide useful data to determine school climate needs. What a survey is called matters less than ensuring that the content of the survey is informative and that the information it collects is valid (e.g., reflects the reality of the school climate) and reliable (e.g., consistently measures the same thing). In Tab 2c (yellow), you can refer to the National Center on Safe Supportive Learning Environments' (NCSSLE's) compendium of valid and reliable school climate surveys that may be a good resource for determining if your survey meets these criteria (see </t>
    </r>
    <r>
      <rPr>
        <sz val="12"/>
        <color rgb="FF0000FF"/>
        <rFont val="Calibri"/>
        <family val="2"/>
        <scheme val="minor"/>
      </rPr>
      <t>https://safesupportivelearning.ed.gov/topic-research/school-climate-measurement/school-climate-survey-compendium</t>
    </r>
    <r>
      <rPr>
        <sz val="12"/>
        <color theme="1"/>
        <rFont val="Calibri"/>
        <family val="2"/>
        <scheme val="minor"/>
      </rPr>
      <t>).</t>
    </r>
  </si>
  <si>
    <t>If a school shares a nurse, counselor, psychologist or social worker with one or more other schools, you should report the full-time equivalent (FTE) in the form of a decimal in Tab 2c (yellow). For instance, if a school has a nurse half-time, they should report 0.5 FTE.</t>
  </si>
  <si>
    <t>Recognizing that timing and requirements for teacher PD may vary across LEAs, Tab 1b (pink), Tab 2d (yellow), and Tab 3c (green) of this Tool purposely do not specify a time frame to accommodate LEAs that have trainings every year versus those that opt for biannual trainings or monthly trainings. Any time frame can be specified by the LEA. That time frame should be used consistently across the benchmark, the entire LEA, and for each Title IV, Part A identified school.</t>
  </si>
  <si>
    <t>If an LEA does not have access to technology, it may skip questions pertaining to teacher training on technology use in Tab 1b (pink) and Tab 2d (yellow).</t>
  </si>
  <si>
    <t xml:space="preserve">A benchmark is data that can serve as a point of comparison for the schools in your LEA. After entering benchmark data in Tabs 2b-d (yellow), the auto-generated charts and graphs in Tabs 3a-c (green) will allow you to compare school and LEA data to the benchmark.  </t>
  </si>
  <si>
    <t>For Tab 2c (yellow) and Tab 3b (green) of the Tool, "designated personnel to coordinate student support services" includes any school-level staff member whose primary role is to provide integrated student supports by coordinating between in-school services (e.g., guidance counselors, IEP coordinators) and community-based supports and service providers (e.g., mental health service providers, case workers) for students involved in the child welfare or juvenile justice systems.</t>
  </si>
  <si>
    <t xml:space="preserve">If your SEA, LEA, and/or other key stakeholders have gone through a strategic planning process, they may have set some benchmarks as part of their goals that can be used here. If such strategic planning has not taken place, in Tabs 2b-d (yellow) you can use an average (e.g., the national average or your state’s average) or a data point named in the research. </t>
  </si>
  <si>
    <t>Most of the advanced coursework listed in this Tool [Tab 1b (pink), Tab 2b (yellow), and Tab 3a (green)] refers to courses available largely to high school students. This Tool is set to have the number of students eligible for advanced coursework equal the number of students in high school. Further refinements to this number may be needed. For example, certain classes may be offered only at certain grade levels, or there may be prerequisites to enrolling in different programs. It is encouraged to use the broadest definition of eligibility possible to get a sense of whether students are participating equitably in these programs.</t>
  </si>
  <si>
    <t>1a. Get Ready: Plan</t>
  </si>
  <si>
    <t>5. Address Prioritized Needs</t>
  </si>
  <si>
    <t xml:space="preserve">4c. Analyze Effective Use of Technology (EUT) Needs </t>
  </si>
  <si>
    <t>1b. Get Ready: Select Indicators</t>
  </si>
  <si>
    <t>2a: Enter General LEA Data</t>
  </si>
  <si>
    <t>2b: Enter WRE Data</t>
  </si>
  <si>
    <t>2c: Enter SHS Data</t>
  </si>
  <si>
    <t>2d: Enter EUT Data</t>
  </si>
  <si>
    <t>3a. Identify WRE Needs</t>
  </si>
  <si>
    <t>3b. Identify SHS Needs</t>
  </si>
  <si>
    <t>3c. Identify EUT Needs</t>
  </si>
  <si>
    <t>4a. Analyze WRE Needs</t>
  </si>
  <si>
    <t>4b. Analyze SHS Needs</t>
  </si>
  <si>
    <t>4c. Analyze EUT Needs</t>
  </si>
  <si>
    <r>
      <t>WRE 1. Data Inventory</t>
    </r>
    <r>
      <rPr>
        <b/>
        <sz val="12"/>
        <color theme="1"/>
        <rFont val="Calibri"/>
        <family val="2"/>
        <scheme val="minor"/>
      </rPr>
      <t>: In addition to the data you entered in Tabs 2a and 2b (yellow), did you collect any other data related to Well-Rounded Education? (Check all that apply.)</t>
    </r>
  </si>
  <si>
    <r>
      <t>WRE 2. Gap Identification</t>
    </r>
    <r>
      <rPr>
        <b/>
        <sz val="12"/>
        <color theme="1"/>
        <rFont val="Calibri"/>
        <family val="2"/>
        <scheme val="minor"/>
      </rPr>
      <t>: Looking at the charts that automatically generated in Tab 3a (green) and reflecting on any additional data you collected, what strengths and gaps in the area of Well-Rounded Education stand out among your Title IV, Part A identified schools? How do the strengths and gaps of your identified schools stand out among the general needs of your district?</t>
    </r>
  </si>
  <si>
    <r>
      <rPr>
        <b/>
        <u/>
        <sz val="12"/>
        <color theme="1"/>
        <rFont val="Calibri"/>
        <family val="2"/>
        <scheme val="minor"/>
      </rPr>
      <t>SHS 1. Data Inventory</t>
    </r>
    <r>
      <rPr>
        <b/>
        <sz val="12"/>
        <color theme="1"/>
        <rFont val="Calibri"/>
        <family val="2"/>
        <scheme val="minor"/>
      </rPr>
      <t>: In addition to the data you entered in Tabs 2a and 2c (yellow), did you collect any other SHS-related data? (Check all that apply.)</t>
    </r>
  </si>
  <si>
    <r>
      <rPr>
        <b/>
        <u/>
        <sz val="12"/>
        <color theme="1"/>
        <rFont val="Calibri"/>
        <family val="2"/>
        <scheme val="minor"/>
      </rPr>
      <t>SHS 2. Gap Identification</t>
    </r>
    <r>
      <rPr>
        <b/>
        <sz val="12"/>
        <color theme="1"/>
        <rFont val="Calibri"/>
        <family val="2"/>
        <scheme val="minor"/>
      </rPr>
      <t>: Looking at the charts that automatically generated in Tab 3b (green) and reflecting on any additional data you collected, what strengths and gaps in the area of Safe and Healthy Students stand out among your Title IV, Part A identified schools? How do the strengths and gaps of your Title IV, Part A identified schools stand out among the general needs of your district?</t>
    </r>
  </si>
  <si>
    <r>
      <rPr>
        <b/>
        <u/>
        <sz val="12"/>
        <color theme="1"/>
        <rFont val="Calibri"/>
        <family val="2"/>
        <scheme val="minor"/>
      </rPr>
      <t>EUT 1. Data Inventory</t>
    </r>
    <r>
      <rPr>
        <b/>
        <sz val="12"/>
        <color theme="1"/>
        <rFont val="Calibri"/>
        <family val="2"/>
        <scheme val="minor"/>
      </rPr>
      <t>: In addition to the data you entered in Tabs 2a and 2d (yellow), did you collect any additional, EUT related data? (Check all that apply.)</t>
    </r>
  </si>
  <si>
    <r>
      <rPr>
        <b/>
        <u/>
        <sz val="12"/>
        <color theme="1"/>
        <rFont val="Calibri"/>
        <family val="2"/>
        <scheme val="minor"/>
      </rPr>
      <t>EUT 2. Gap Identification</t>
    </r>
    <r>
      <rPr>
        <b/>
        <sz val="12"/>
        <color theme="1"/>
        <rFont val="Calibri"/>
        <family val="2"/>
        <scheme val="minor"/>
      </rPr>
      <t>: Looking at the charts that automatically generated in Tab 3c (green) and reflecting on any additional data you collected, what strengths and gaps in the area of Effective Use of Technology stand out among your Title IV, Part A identified schools? How do the strengths and gaps of your prioritized schools stand out among the general needs of your district?</t>
    </r>
  </si>
  <si>
    <t xml:space="preserve">2a. Enter LEA Data </t>
  </si>
  <si>
    <t xml:space="preserve">2b. Enter Well-Rounded Education District &amp; School Data </t>
  </si>
  <si>
    <t>2c. Enter Safe &amp; Healthy Students District &amp; School Data</t>
  </si>
  <si>
    <t>2d. Enter Effective Use of Technology District &amp; School Data</t>
  </si>
  <si>
    <t>3a. Identify Well-Rounded Education Needs</t>
  </si>
  <si>
    <t>3b. Identify Safe and Healthy Student Needs</t>
  </si>
  <si>
    <t>3c. Identify Effective Use of Technology Needs</t>
  </si>
  <si>
    <t xml:space="preserve">4a. Analyze Well-Rounded Education (WRE) Needs </t>
  </si>
  <si>
    <t xml:space="preserve">4b. Analyze Safe and Healthy Students (SHS) Needs </t>
  </si>
  <si>
    <r>
      <rPr>
        <b/>
        <u/>
        <sz val="12"/>
        <color theme="1"/>
        <rFont val="Calibri"/>
        <family val="2"/>
        <scheme val="minor"/>
      </rPr>
      <t>Confirm Priorities</t>
    </r>
    <r>
      <rPr>
        <b/>
        <sz val="12"/>
        <color theme="1"/>
        <rFont val="Calibri"/>
        <family val="2"/>
        <scheme val="minor"/>
      </rPr>
      <t>: To start, re-list your top three needs from each priority content area as identified in Tabs 4a-c (purple).</t>
    </r>
  </si>
  <si>
    <t>Contents of the Title IV, Part A Local Educational Agency (LEA) Needs Assessment Tool</t>
  </si>
  <si>
    <t>About the Title IV, Part A LEA Needs Assessment Tool</t>
  </si>
  <si>
    <r>
      <t xml:space="preserve">In tabs 2b, 2c, and 2d (yellow tabs), enter aggregate district data, benchmarks, and data for each identified school for each Title IV, Part A priority content area indicator. </t>
    </r>
    <r>
      <rPr>
        <i/>
        <sz val="12"/>
        <color theme="1"/>
        <rFont val="Calibri"/>
        <family val="2"/>
        <scheme val="minor"/>
      </rPr>
      <t>NOTE: See FAQs tab for information on “Benchmarks.”</t>
    </r>
  </si>
  <si>
    <t xml:space="preserve">First identify which schools in your district you anticipate will be selected or awarded Title IV, Part A funds. This should match the identification criteria named in the Get Ready tabs (tabs 1a-b). Remember that this will depend on your funding approach (e.g., whether you are funding district-wide activities [based on need], providing funds to a specific school, or a mix of both).  </t>
  </si>
  <si>
    <t>Note your observations in Step 4 (Analyze Your Needs, purple tabs).</t>
  </si>
  <si>
    <r>
      <t xml:space="preserve">Fill in tab 2a (Enter LEA Data, yellow tabs) with basic LEA enrollment and staffing information for only those schools that might receive Title IV, Part A funds and services. Fill in the “Total LEA” row and then one school per row under the heading “Title IV-A Identified School Names.” </t>
    </r>
    <r>
      <rPr>
        <i/>
        <sz val="12"/>
        <color theme="1"/>
        <rFont val="Calibri"/>
        <family val="2"/>
        <scheme val="minor"/>
      </rPr>
      <t>NOTE: The columns for “Students Assessed” and “Students Eligible for Coursework” will auto-populate with the LEA Enrollment you entered, but they can be overwritten if the denominator needs to be different for certain indicators.</t>
    </r>
  </si>
  <si>
    <t xml:space="preserve">5. Address Prioritized Needs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</si>
</sst>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3" formatCode="_(* #,##0.00_);_(* \(#,##0.00\);_(* &quot;-&quot;??_);_(@_)"/>
    <numFmt numFmtId="164" formatCode="_(* #,##0_);_(* \(#,##0\);_(* &quot;-&quot;??_);_(@_)"/>
    <numFmt numFmtId="165" formatCode="0.0"/>
    <numFmt numFmtId="166" formatCode="0.0000"/>
    <numFmt numFmtId="167" formatCode="0.000"/>
  </numFmts>
  <fonts count="72">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1"/>
      <color rgb="FFFF0000"/>
      <name val="Calibri"/>
      <family val="2"/>
      <scheme val="minor"/>
    </font>
    <font>
      <b/>
      <sz val="11"/>
      <name val="Calibri"/>
      <family val="2"/>
      <scheme val="minor"/>
    </font>
    <font>
      <sz val="11"/>
      <name val="Calibri"/>
      <family val="2"/>
      <scheme val="minor"/>
    </font>
    <font>
      <b/>
      <sz val="11"/>
      <color theme="1" tint="0.499984740745262"/>
      <name val="Calibri"/>
      <family val="2"/>
      <scheme val="minor"/>
    </font>
    <font>
      <sz val="11"/>
      <color theme="1" tint="0.499984740745262"/>
      <name val="Calibri"/>
      <family val="2"/>
      <scheme val="minor"/>
    </font>
    <font>
      <i/>
      <sz val="11"/>
      <color theme="1"/>
      <name val="Calibri"/>
      <family val="2"/>
      <scheme val="minor"/>
    </font>
    <font>
      <b/>
      <sz val="18"/>
      <color theme="1"/>
      <name val="Calibri"/>
      <family val="2"/>
      <scheme val="minor"/>
    </font>
    <font>
      <b/>
      <sz val="12"/>
      <color theme="1"/>
      <name val="Calibri"/>
      <family val="2"/>
      <scheme val="minor"/>
    </font>
    <font>
      <sz val="12"/>
      <color theme="1"/>
      <name val="Calibri"/>
      <family val="2"/>
      <scheme val="minor"/>
    </font>
    <font>
      <b/>
      <sz val="16"/>
      <color theme="1"/>
      <name val="Calibri"/>
      <family val="2"/>
      <scheme val="minor"/>
    </font>
    <font>
      <i/>
      <sz val="12"/>
      <color theme="1"/>
      <name val="Calibri"/>
      <family val="2"/>
      <scheme val="minor"/>
    </font>
    <font>
      <b/>
      <sz val="11"/>
      <color theme="0"/>
      <name val="Calibri"/>
      <family val="2"/>
      <scheme val="minor"/>
    </font>
    <font>
      <sz val="11"/>
      <color theme="0"/>
      <name val="Calibri"/>
      <family val="2"/>
      <scheme val="minor"/>
    </font>
    <font>
      <b/>
      <sz val="18"/>
      <color theme="0"/>
      <name val="Calibri"/>
      <family val="2"/>
      <scheme val="minor"/>
    </font>
    <font>
      <b/>
      <sz val="11"/>
      <color theme="6"/>
      <name val="Calibri"/>
      <family val="2"/>
      <scheme val="minor"/>
    </font>
    <font>
      <b/>
      <u/>
      <sz val="12"/>
      <color theme="1"/>
      <name val="Calibri"/>
      <family val="2"/>
      <scheme val="minor"/>
    </font>
    <font>
      <sz val="11"/>
      <color theme="1"/>
      <name val="Symbol"/>
      <family val="1"/>
      <charset val="2"/>
    </font>
    <font>
      <sz val="8"/>
      <color theme="1"/>
      <name val="Calibri"/>
      <family val="2"/>
      <scheme val="minor"/>
    </font>
    <font>
      <sz val="10.5"/>
      <color theme="1"/>
      <name val="Symbol"/>
      <family val="1"/>
      <charset val="2"/>
    </font>
    <font>
      <b/>
      <i/>
      <sz val="11"/>
      <color theme="1"/>
      <name val="Calibri"/>
      <family val="2"/>
      <scheme val="minor"/>
    </font>
    <font>
      <i/>
      <sz val="10.5"/>
      <color theme="1"/>
      <name val="Calibri"/>
      <family val="2"/>
      <scheme val="minor"/>
    </font>
    <font>
      <b/>
      <sz val="7"/>
      <color theme="1"/>
      <name val="Times New Roman"/>
      <family val="1"/>
    </font>
    <font>
      <i/>
      <sz val="11"/>
      <color theme="1"/>
      <name val="Calibri"/>
      <family val="1"/>
      <charset val="2"/>
      <scheme val="minor"/>
    </font>
    <font>
      <i/>
      <sz val="10.5"/>
      <color theme="1"/>
      <name val="Calibri"/>
      <family val="1"/>
      <charset val="2"/>
      <scheme val="minor"/>
    </font>
    <font>
      <b/>
      <sz val="11"/>
      <color rgb="FFFF0000"/>
      <name val="Calibri"/>
      <family val="2"/>
      <scheme val="minor"/>
    </font>
    <font>
      <u/>
      <sz val="11"/>
      <color theme="1"/>
      <name val="Calibri"/>
      <family val="2"/>
      <scheme val="minor"/>
    </font>
    <font>
      <sz val="9"/>
      <color indexed="81"/>
      <name val="Tahoma"/>
      <family val="2"/>
    </font>
    <font>
      <b/>
      <sz val="9"/>
      <color indexed="81"/>
      <name val="Tahoma"/>
      <family val="2"/>
    </font>
    <font>
      <i/>
      <sz val="12"/>
      <name val="Calibri"/>
      <family val="2"/>
      <scheme val="minor"/>
    </font>
    <font>
      <b/>
      <sz val="12"/>
      <color theme="0"/>
      <name val="Calibri"/>
      <family val="2"/>
      <scheme val="minor"/>
    </font>
    <font>
      <sz val="12"/>
      <name val="Calibri"/>
      <family val="2"/>
      <scheme val="minor"/>
    </font>
    <font>
      <sz val="12"/>
      <color rgb="FFFF0000"/>
      <name val="Calibri"/>
      <family val="2"/>
      <scheme val="minor"/>
    </font>
    <font>
      <i/>
      <sz val="9"/>
      <color theme="1"/>
      <name val="Calibri"/>
      <family val="2"/>
      <scheme val="minor"/>
    </font>
    <font>
      <i/>
      <sz val="14"/>
      <color theme="1"/>
      <name val="Calibri"/>
      <family val="2"/>
      <scheme val="minor"/>
    </font>
    <font>
      <u/>
      <sz val="12"/>
      <color theme="10"/>
      <name val="Calibri"/>
      <family val="2"/>
      <scheme val="minor"/>
    </font>
    <font>
      <b/>
      <i/>
      <sz val="16"/>
      <color theme="1"/>
      <name val="Calibri"/>
      <family val="2"/>
      <scheme val="minor"/>
    </font>
    <font>
      <b/>
      <i/>
      <sz val="14"/>
      <color theme="1"/>
      <name val="Calibri"/>
      <family val="2"/>
      <scheme val="minor"/>
    </font>
    <font>
      <b/>
      <i/>
      <sz val="12"/>
      <color theme="1"/>
      <name val="Calibri"/>
      <family val="2"/>
      <scheme val="minor"/>
    </font>
    <font>
      <i/>
      <sz val="10"/>
      <color theme="1"/>
      <name val="Calibri"/>
      <family val="2"/>
      <scheme val="minor"/>
    </font>
    <font>
      <b/>
      <sz val="12"/>
      <name val="Webdings"/>
      <family val="1"/>
      <charset val="2"/>
    </font>
    <font>
      <sz val="12"/>
      <color theme="1"/>
      <name val="Webdings"/>
      <family val="1"/>
      <charset val="2"/>
    </font>
    <font>
      <b/>
      <i/>
      <sz val="12"/>
      <name val="Calibri"/>
      <family val="2"/>
      <scheme val="minor"/>
    </font>
    <font>
      <b/>
      <i/>
      <sz val="12"/>
      <name val="Webdings"/>
      <family val="1"/>
      <charset val="2"/>
    </font>
    <font>
      <i/>
      <sz val="8"/>
      <name val="Calibri"/>
      <family val="2"/>
      <scheme val="minor"/>
    </font>
    <font>
      <b/>
      <i/>
      <u/>
      <sz val="12"/>
      <color theme="1"/>
      <name val="Calibri"/>
      <family val="2"/>
      <scheme val="minor"/>
    </font>
    <font>
      <b/>
      <sz val="12"/>
      <name val="Calibri"/>
      <family val="2"/>
      <scheme val="minor"/>
    </font>
    <font>
      <sz val="12"/>
      <color theme="1" tint="0.499984740745262"/>
      <name val="Calibri"/>
      <family val="2"/>
      <scheme val="minor"/>
    </font>
    <font>
      <b/>
      <sz val="12"/>
      <color theme="1" tint="0.499984740745262"/>
      <name val="Calibri"/>
      <family val="2"/>
      <scheme val="minor"/>
    </font>
    <font>
      <sz val="12"/>
      <color theme="2" tint="-0.499984740745262"/>
      <name val="Calibri"/>
      <family val="2"/>
      <scheme val="minor"/>
    </font>
    <font>
      <sz val="14"/>
      <color theme="1" tint="0.499984740745262"/>
      <name val="Calibri"/>
      <family val="2"/>
      <scheme val="minor"/>
    </font>
    <font>
      <b/>
      <sz val="12"/>
      <color theme="5"/>
      <name val="Calibri"/>
      <family val="2"/>
      <scheme val="minor"/>
    </font>
    <font>
      <b/>
      <sz val="12"/>
      <color theme="4"/>
      <name val="Calibri"/>
      <family val="2"/>
      <scheme val="minor"/>
    </font>
    <font>
      <b/>
      <sz val="12"/>
      <color theme="1" tint="0.14999847407452621"/>
      <name val="Calibri"/>
      <family val="2"/>
      <scheme val="minor"/>
    </font>
    <font>
      <b/>
      <i/>
      <u/>
      <sz val="12"/>
      <name val="Calibri"/>
      <family val="2"/>
      <scheme val="minor"/>
    </font>
    <font>
      <sz val="12"/>
      <color theme="1"/>
      <name val="Symbol"/>
      <family val="1"/>
      <charset val="2"/>
    </font>
    <font>
      <u/>
      <sz val="12"/>
      <color theme="1"/>
      <name val="Calibri"/>
      <family val="2"/>
      <scheme val="minor"/>
    </font>
    <font>
      <sz val="12"/>
      <color theme="1"/>
      <name val="Times New Roman"/>
      <family val="1"/>
    </font>
    <font>
      <i/>
      <sz val="12"/>
      <color theme="1"/>
      <name val="Calibri"/>
      <family val="1"/>
      <charset val="2"/>
    </font>
    <font>
      <i/>
      <sz val="12"/>
      <color theme="1"/>
      <name val="Calibri"/>
      <family val="2"/>
    </font>
    <font>
      <sz val="16"/>
      <color theme="1"/>
      <name val="Calibri"/>
      <family val="2"/>
      <scheme val="minor"/>
    </font>
    <font>
      <b/>
      <sz val="16"/>
      <color theme="0"/>
      <name val="Calibri"/>
      <family val="2"/>
      <scheme val="minor"/>
    </font>
    <font>
      <i/>
      <sz val="12"/>
      <color theme="1"/>
      <name val="Calibri"/>
      <family val="2"/>
      <charset val="2"/>
      <scheme val="minor"/>
    </font>
    <font>
      <i/>
      <sz val="12"/>
      <color theme="1"/>
      <name val="Symbol"/>
      <family val="1"/>
      <charset val="2"/>
    </font>
    <font>
      <i/>
      <u/>
      <sz val="12"/>
      <color theme="1"/>
      <name val="Calibri"/>
      <family val="2"/>
      <scheme val="minor"/>
    </font>
    <font>
      <i/>
      <sz val="12"/>
      <color theme="1"/>
      <name val="Calibri"/>
      <family val="1"/>
      <charset val="2"/>
      <scheme val="minor"/>
    </font>
    <font>
      <sz val="12"/>
      <color theme="1"/>
      <name val="Calibri  "/>
    </font>
    <font>
      <sz val="12"/>
      <color rgb="FF0000FF"/>
      <name val="Calibri"/>
      <family val="2"/>
      <scheme val="minor"/>
    </font>
    <font>
      <b/>
      <sz val="12"/>
      <color theme="1"/>
      <name val="Webdings"/>
      <family val="1"/>
      <charset val="2"/>
    </font>
  </fonts>
  <fills count="39">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2"/>
        <bgColor indexed="64"/>
      </patternFill>
    </fill>
    <fill>
      <patternFill patternType="solid">
        <fgColor theme="8" tint="0.59999389629810485"/>
        <bgColor indexed="64"/>
      </patternFill>
    </fill>
    <fill>
      <patternFill patternType="solid">
        <fgColor theme="9"/>
        <bgColor indexed="64"/>
      </patternFill>
    </fill>
    <fill>
      <patternFill patternType="solid">
        <fgColor theme="5"/>
        <bgColor indexed="64"/>
      </patternFill>
    </fill>
    <fill>
      <patternFill patternType="solid">
        <fgColor theme="0"/>
        <bgColor indexed="64"/>
      </patternFill>
    </fill>
    <fill>
      <patternFill patternType="solid">
        <fgColor theme="4" tint="-0.249977111117893"/>
        <bgColor indexed="64"/>
      </patternFill>
    </fill>
    <fill>
      <patternFill patternType="solid">
        <fgColor theme="8" tint="-0.249977111117893"/>
        <bgColor indexed="64"/>
      </patternFill>
    </fill>
    <fill>
      <patternFill patternType="solid">
        <fgColor theme="4" tint="-0.499984740745262"/>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rgb="FF7030A0"/>
        <bgColor indexed="64"/>
      </patternFill>
    </fill>
    <fill>
      <patternFill patternType="solid">
        <fgColor rgb="FFCCCCFF"/>
        <bgColor indexed="64"/>
      </patternFill>
    </fill>
    <fill>
      <patternFill patternType="solid">
        <fgColor rgb="FF9999FF"/>
        <bgColor indexed="64"/>
      </patternFill>
    </fill>
    <fill>
      <patternFill patternType="solid">
        <fgColor rgb="FF9966FF"/>
        <bgColor indexed="64"/>
      </patternFill>
    </fill>
    <fill>
      <patternFill patternType="solid">
        <fgColor theme="7"/>
        <bgColor indexed="64"/>
      </patternFill>
    </fill>
    <fill>
      <patternFill patternType="darkUp">
        <bgColor auto="1"/>
      </patternFill>
    </fill>
    <fill>
      <patternFill patternType="solid">
        <fgColor rgb="FFFFC00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D6C1FF"/>
        <bgColor indexed="64"/>
      </patternFill>
    </fill>
    <fill>
      <patternFill patternType="solid">
        <fgColor rgb="FFEB6C15"/>
        <bgColor indexed="64"/>
      </patternFill>
    </fill>
    <fill>
      <patternFill patternType="solid">
        <fgColor theme="5" tint="0.59999389629810485"/>
        <bgColor indexed="64"/>
      </patternFill>
    </fill>
    <fill>
      <patternFill patternType="solid">
        <fgColor rgb="FFFFFFFF"/>
        <bgColor indexed="64"/>
      </patternFill>
    </fill>
    <fill>
      <patternFill patternType="solid">
        <fgColor rgb="FFEFE7FF"/>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8B8B"/>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BE1FF"/>
        <bgColor indexed="64"/>
      </patternFill>
    </fill>
    <fill>
      <patternFill patternType="solid">
        <fgColor theme="5" tint="0.79998168889431442"/>
        <bgColor indexed="64"/>
      </patternFill>
    </fill>
    <fill>
      <patternFill patternType="solid">
        <fgColor rgb="FFFEF5F0"/>
        <bgColor indexed="64"/>
      </patternFill>
    </fill>
  </fills>
  <borders count="7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style="thin">
        <color theme="1" tint="0.499984740745262"/>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34998626667073579"/>
      </left>
      <right style="thin">
        <color theme="1" tint="0.34998626667073579"/>
      </right>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top style="thin">
        <color theme="1" tint="0.499984740745262"/>
      </top>
      <bottom style="thin">
        <color indexed="64"/>
      </bottom>
      <diagonal/>
    </border>
    <border>
      <left/>
      <right/>
      <top style="thin">
        <color theme="1" tint="0.499984740745262"/>
      </top>
      <bottom style="thin">
        <color indexed="64"/>
      </bottom>
      <diagonal/>
    </border>
    <border>
      <left style="thick">
        <color theme="1" tint="0.499984740745262"/>
      </left>
      <right/>
      <top/>
      <bottom/>
      <diagonal/>
    </border>
    <border>
      <left style="thin">
        <color theme="1" tint="0.34998626667073579"/>
      </left>
      <right/>
      <top style="thin">
        <color theme="1" tint="0.34998626667073579"/>
      </top>
      <bottom style="thin">
        <color theme="1" tint="0.34998626667073579"/>
      </bottom>
      <diagonal/>
    </border>
    <border>
      <left/>
      <right style="thick">
        <color theme="1" tint="0.499984740745262"/>
      </right>
      <top/>
      <bottom style="thin">
        <color theme="1"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top style="thin">
        <color theme="6"/>
      </top>
      <bottom style="thin">
        <color theme="1" tint="0.499984740745262"/>
      </bottom>
      <diagonal/>
    </border>
    <border>
      <left/>
      <right/>
      <top style="thin">
        <color indexed="64"/>
      </top>
      <bottom style="thin">
        <color theme="6"/>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theme="0" tint="-0.499984740745262"/>
      </left>
      <right style="double">
        <color indexed="64"/>
      </right>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ck">
        <color theme="1" tint="0.499984740745262"/>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auto="1"/>
      </left>
      <right style="thin">
        <color theme="0"/>
      </right>
      <top style="thin">
        <color theme="0"/>
      </top>
      <bottom style="thin">
        <color theme="0"/>
      </bottom>
      <diagonal/>
    </border>
    <border>
      <left style="thin">
        <color theme="0"/>
      </left>
      <right style="thin">
        <color auto="1"/>
      </right>
      <top style="thin">
        <color theme="0"/>
      </top>
      <bottom style="thin">
        <color theme="0"/>
      </bottom>
      <diagonal/>
    </border>
    <border>
      <left style="thin">
        <color auto="1"/>
      </left>
      <right style="thin">
        <color theme="0"/>
      </right>
      <top/>
      <bottom style="thin">
        <color theme="0"/>
      </bottom>
      <diagonal/>
    </border>
    <border>
      <left style="thin">
        <color theme="0"/>
      </left>
      <right style="thin">
        <color auto="1"/>
      </right>
      <top/>
      <bottom style="thin">
        <color theme="0"/>
      </bottom>
      <diagonal/>
    </border>
    <border>
      <left style="thin">
        <color auto="1"/>
      </left>
      <right/>
      <top style="thin">
        <color theme="0"/>
      </top>
      <bottom/>
      <diagonal/>
    </border>
    <border>
      <left/>
      <right/>
      <top style="thin">
        <color theme="0"/>
      </top>
      <bottom/>
      <diagonal/>
    </border>
    <border>
      <left/>
      <right style="thin">
        <color auto="1"/>
      </right>
      <top style="thin">
        <color theme="0"/>
      </top>
      <bottom/>
      <diagonal/>
    </border>
    <border>
      <left/>
      <right/>
      <top style="thin">
        <color theme="0"/>
      </top>
      <bottom style="thin">
        <color theme="0"/>
      </bottom>
      <diagonal/>
    </border>
    <border>
      <left style="thin">
        <color theme="0"/>
      </left>
      <right/>
      <top/>
      <bottom style="thin">
        <color theme="0"/>
      </bottom>
      <diagonal/>
    </border>
    <border>
      <left style="thin">
        <color auto="1"/>
      </left>
      <right style="thin">
        <color theme="0"/>
      </right>
      <top style="thin">
        <color auto="1"/>
      </top>
      <bottom/>
      <diagonal/>
    </border>
    <border>
      <left style="thin">
        <color theme="0"/>
      </left>
      <right style="thin">
        <color theme="0"/>
      </right>
      <top style="thin">
        <color auto="1"/>
      </top>
      <bottom/>
      <diagonal/>
    </border>
    <border>
      <left style="thin">
        <color theme="0"/>
      </left>
      <right/>
      <top style="thin">
        <color auto="1"/>
      </top>
      <bottom/>
      <diagonal/>
    </border>
    <border>
      <left style="thin">
        <color theme="0"/>
      </left>
      <right style="thin">
        <color auto="1"/>
      </right>
      <top style="thin">
        <color auto="1"/>
      </top>
      <bottom/>
      <diagonal/>
    </border>
    <border>
      <left style="thin">
        <color theme="1" tint="0.499984740745262"/>
      </left>
      <right/>
      <top/>
      <bottom/>
      <diagonal/>
    </border>
    <border>
      <left/>
      <right style="thin">
        <color theme="1" tint="0.499984740745262"/>
      </right>
      <top/>
      <bottom/>
      <diagonal/>
    </border>
    <border>
      <left/>
      <right style="thick">
        <color theme="1" tint="0.499984740745262"/>
      </right>
      <top style="thin">
        <color indexed="64"/>
      </top>
      <bottom style="thin">
        <color theme="6"/>
      </bottom>
      <diagonal/>
    </border>
    <border>
      <left style="thin">
        <color theme="1" tint="0.499984740745262"/>
      </left>
      <right style="thick">
        <color theme="1" tint="0.499984740745262"/>
      </right>
      <top style="thin">
        <color theme="1" tint="0.499984740745262"/>
      </top>
      <bottom/>
      <diagonal/>
    </border>
    <border>
      <left/>
      <right style="thick">
        <color theme="1" tint="0.499984740745262"/>
      </right>
      <top/>
      <bottom/>
      <diagonal/>
    </border>
    <border>
      <left style="thin">
        <color auto="1"/>
      </left>
      <right/>
      <top/>
      <bottom style="thin">
        <color theme="1"/>
      </bottom>
      <diagonal/>
    </border>
    <border>
      <left/>
      <right/>
      <top/>
      <bottom style="thin">
        <color theme="1"/>
      </bottom>
      <diagonal/>
    </border>
    <border>
      <left/>
      <right style="thin">
        <color indexed="64"/>
      </right>
      <top/>
      <bottom style="thin">
        <color theme="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theme="6"/>
      </top>
      <bottom/>
      <diagonal/>
    </border>
    <border>
      <left style="thin">
        <color theme="1" tint="0.34998626667073579"/>
      </left>
      <right/>
      <top/>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bottom style="thin">
        <color theme="1" tint="0.34998626667073579"/>
      </bottom>
      <diagonal/>
    </border>
    <border>
      <left style="thin">
        <color indexed="64"/>
      </left>
      <right style="thin">
        <color theme="1" tint="0.499984740745262"/>
      </right>
      <top style="thin">
        <color theme="6"/>
      </top>
      <bottom/>
      <diagonal/>
    </border>
    <border>
      <left style="thin">
        <color indexed="64"/>
      </left>
      <right style="thin">
        <color theme="1" tint="0.499984740745262"/>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4">
    <xf numFmtId="0" fontId="0" fillId="0" borderId="0"/>
    <xf numFmtId="9" fontId="1" fillId="0" borderId="0" applyFont="0" applyFill="0" applyBorder="0" applyAlignment="0" applyProtection="0"/>
    <xf numFmtId="0" fontId="3" fillId="0" borderId="0" applyNumberFormat="0" applyFill="0" applyBorder="0" applyAlignment="0" applyProtection="0"/>
    <xf numFmtId="43" fontId="1" fillId="0" borderId="0" applyFont="0" applyFill="0" applyBorder="0" applyAlignment="0" applyProtection="0"/>
  </cellStyleXfs>
  <cellXfs count="880">
    <xf numFmtId="0" fontId="0" fillId="0" borderId="0" xfId="0"/>
    <xf numFmtId="0" fontId="11" fillId="0" borderId="0" xfId="0" applyFont="1"/>
    <xf numFmtId="0" fontId="11" fillId="7" borderId="0" xfId="0" applyFont="1" applyFill="1"/>
    <xf numFmtId="0" fontId="0" fillId="7" borderId="0" xfId="0" applyFill="1"/>
    <xf numFmtId="0" fontId="0" fillId="8" borderId="0" xfId="0" applyFill="1"/>
    <xf numFmtId="0" fontId="0" fillId="0" borderId="0" xfId="0" applyAlignment="1">
      <alignment horizontal="right"/>
    </xf>
    <xf numFmtId="0" fontId="0" fillId="10" borderId="0" xfId="0" applyFill="1"/>
    <xf numFmtId="0" fontId="0" fillId="10" borderId="0" xfId="0" applyFill="1" applyProtection="1">
      <protection locked="0"/>
    </xf>
    <xf numFmtId="0" fontId="6" fillId="6" borderId="5" xfId="0" applyFont="1" applyFill="1" applyBorder="1" applyProtection="1">
      <protection locked="0"/>
    </xf>
    <xf numFmtId="0" fontId="0" fillId="4" borderId="0" xfId="0" applyFill="1"/>
    <xf numFmtId="2" fontId="6" fillId="6" borderId="5" xfId="1" applyNumberFormat="1" applyFont="1" applyFill="1" applyBorder="1" applyProtection="1">
      <protection locked="0"/>
    </xf>
    <xf numFmtId="0" fontId="6" fillId="6" borderId="5" xfId="0" applyFont="1" applyFill="1" applyBorder="1" applyAlignment="1" applyProtection="1">
      <alignment horizontal="centerContinuous"/>
      <protection locked="0"/>
    </xf>
    <xf numFmtId="0" fontId="0" fillId="5" borderId="0" xfId="0" applyFill="1"/>
    <xf numFmtId="0" fontId="10" fillId="10" borderId="0" xfId="0" applyFont="1" applyFill="1"/>
    <xf numFmtId="3" fontId="6" fillId="6" borderId="5" xfId="0" applyNumberFormat="1" applyFont="1" applyFill="1" applyBorder="1" applyProtection="1">
      <protection locked="0"/>
    </xf>
    <xf numFmtId="0" fontId="11" fillId="20" borderId="0" xfId="0" applyFont="1" applyFill="1"/>
    <xf numFmtId="0" fontId="11" fillId="8" borderId="0" xfId="0" applyFont="1" applyFill="1"/>
    <xf numFmtId="0" fontId="2" fillId="10" borderId="0" xfId="0" applyFont="1" applyFill="1" applyAlignment="1" applyProtection="1">
      <alignment horizontal="center" vertical="center" wrapText="1"/>
      <protection locked="0"/>
    </xf>
    <xf numFmtId="0" fontId="0" fillId="10" borderId="0" xfId="0" applyFill="1" applyAlignment="1" applyProtection="1">
      <alignment horizontal="center" vertical="center" wrapText="1"/>
      <protection locked="0"/>
    </xf>
    <xf numFmtId="166" fontId="0" fillId="10" borderId="0" xfId="0" applyNumberFormat="1" applyFill="1" applyProtection="1">
      <protection locked="0"/>
    </xf>
    <xf numFmtId="0" fontId="0" fillId="10" borderId="28" xfId="0" applyFill="1" applyBorder="1" applyProtection="1">
      <protection locked="0"/>
    </xf>
    <xf numFmtId="0" fontId="0" fillId="0" borderId="2" xfId="0" applyBorder="1"/>
    <xf numFmtId="0" fontId="6" fillId="24" borderId="5" xfId="0" applyFont="1" applyFill="1" applyBorder="1" applyProtection="1">
      <protection locked="0"/>
    </xf>
    <xf numFmtId="0" fontId="2" fillId="0" borderId="0" xfId="0" applyFont="1"/>
    <xf numFmtId="0" fontId="0" fillId="10" borderId="35" xfId="0" applyFill="1" applyBorder="1"/>
    <xf numFmtId="0" fontId="0" fillId="10" borderId="36" xfId="0" applyFill="1" applyBorder="1"/>
    <xf numFmtId="0" fontId="0" fillId="0" borderId="35" xfId="0" applyBorder="1"/>
    <xf numFmtId="0" fontId="16" fillId="0" borderId="0" xfId="0" applyFont="1"/>
    <xf numFmtId="0" fontId="0" fillId="25" borderId="35" xfId="0" applyFill="1" applyBorder="1"/>
    <xf numFmtId="0" fontId="22" fillId="25" borderId="35" xfId="0" applyFont="1" applyFill="1" applyBorder="1" applyAlignment="1">
      <alignment horizontal="left" vertical="center" indent="5"/>
    </xf>
    <xf numFmtId="0" fontId="0" fillId="0" borderId="36" xfId="0" applyBorder="1"/>
    <xf numFmtId="0" fontId="16" fillId="16" borderId="33" xfId="0" applyFont="1" applyFill="1" applyBorder="1"/>
    <xf numFmtId="0" fontId="16" fillId="16" borderId="34" xfId="0" applyFont="1" applyFill="1" applyBorder="1"/>
    <xf numFmtId="0" fontId="0" fillId="0" borderId="1" xfId="0" applyBorder="1"/>
    <xf numFmtId="0" fontId="16" fillId="0" borderId="40" xfId="0" applyFont="1" applyBorder="1"/>
    <xf numFmtId="0" fontId="0" fillId="10" borderId="40" xfId="0" applyFill="1" applyBorder="1"/>
    <xf numFmtId="0" fontId="0" fillId="0" borderId="40" xfId="0" applyBorder="1"/>
    <xf numFmtId="0" fontId="0" fillId="10" borderId="42" xfId="0" applyFill="1" applyBorder="1"/>
    <xf numFmtId="0" fontId="0" fillId="0" borderId="42" xfId="0" applyBorder="1"/>
    <xf numFmtId="0" fontId="0" fillId="0" borderId="43" xfId="0" applyBorder="1"/>
    <xf numFmtId="0" fontId="0" fillId="0" borderId="44" xfId="0" applyBorder="1"/>
    <xf numFmtId="0" fontId="0" fillId="0" borderId="46" xfId="0" applyBorder="1"/>
    <xf numFmtId="0" fontId="0" fillId="0" borderId="47" xfId="0" applyBorder="1"/>
    <xf numFmtId="0" fontId="0" fillId="0" borderId="48" xfId="0" applyBorder="1"/>
    <xf numFmtId="0" fontId="0" fillId="25" borderId="37" xfId="0" applyFill="1" applyBorder="1"/>
    <xf numFmtId="0" fontId="16" fillId="16" borderId="41" xfId="0" applyFont="1" applyFill="1" applyBorder="1"/>
    <xf numFmtId="0" fontId="16" fillId="16" borderId="42" xfId="0" applyFont="1" applyFill="1" applyBorder="1"/>
    <xf numFmtId="0" fontId="9" fillId="25" borderId="1" xfId="0" applyFont="1" applyFill="1" applyBorder="1"/>
    <xf numFmtId="0" fontId="0" fillId="25" borderId="27" xfId="0" applyFill="1" applyBorder="1"/>
    <xf numFmtId="0" fontId="17" fillId="0" borderId="0" xfId="0" applyFont="1"/>
    <xf numFmtId="0" fontId="19" fillId="0" borderId="0" xfId="0" applyFont="1" applyAlignment="1">
      <alignment horizontal="left" wrapText="1"/>
    </xf>
    <xf numFmtId="0" fontId="19" fillId="0" borderId="35" xfId="0" applyFont="1" applyBorder="1" applyAlignment="1">
      <alignment horizontal="left" wrapText="1"/>
    </xf>
    <xf numFmtId="0" fontId="0" fillId="27" borderId="35" xfId="0" applyFill="1" applyBorder="1"/>
    <xf numFmtId="0" fontId="0" fillId="27" borderId="37" xfId="0" applyFill="1" applyBorder="1"/>
    <xf numFmtId="0" fontId="28" fillId="0" borderId="0" xfId="0" applyFont="1"/>
    <xf numFmtId="0" fontId="29" fillId="10" borderId="0" xfId="0" applyFont="1" applyFill="1"/>
    <xf numFmtId="0" fontId="20" fillId="29" borderId="35" xfId="0" applyFont="1" applyFill="1" applyBorder="1" applyAlignment="1">
      <alignment horizontal="center" vertical="center" wrapText="1"/>
    </xf>
    <xf numFmtId="0" fontId="21" fillId="29" borderId="35" xfId="0" applyFont="1" applyFill="1" applyBorder="1" applyAlignment="1">
      <alignment vertical="center"/>
    </xf>
    <xf numFmtId="0" fontId="29" fillId="0" borderId="0" xfId="0" applyFont="1"/>
    <xf numFmtId="0" fontId="0" fillId="29" borderId="35" xfId="0" applyFill="1" applyBorder="1"/>
    <xf numFmtId="0" fontId="16" fillId="16" borderId="52" xfId="0" applyFont="1" applyFill="1" applyBorder="1"/>
    <xf numFmtId="0" fontId="0" fillId="0" borderId="53" xfId="0" applyBorder="1"/>
    <xf numFmtId="0" fontId="0" fillId="0" borderId="41" xfId="0" applyBorder="1"/>
    <xf numFmtId="0" fontId="19" fillId="0" borderId="36" xfId="0" applyFont="1" applyBorder="1" applyAlignment="1">
      <alignment horizontal="left" wrapText="1"/>
    </xf>
    <xf numFmtId="0" fontId="0" fillId="10" borderId="32" xfId="0" applyFill="1" applyBorder="1"/>
    <xf numFmtId="0" fontId="0" fillId="10" borderId="33" xfId="0" applyFill="1" applyBorder="1"/>
    <xf numFmtId="0" fontId="0" fillId="10" borderId="34" xfId="0" applyFill="1" applyBorder="1"/>
    <xf numFmtId="0" fontId="0" fillId="0" borderId="2" xfId="0" applyBorder="1" applyAlignment="1">
      <alignment horizontal="left"/>
    </xf>
    <xf numFmtId="0" fontId="0" fillId="0" borderId="2" xfId="0" applyBorder="1" applyAlignment="1"/>
    <xf numFmtId="0" fontId="0" fillId="0" borderId="2" xfId="0" applyFont="1" applyBorder="1" applyAlignment="1"/>
    <xf numFmtId="0" fontId="2" fillId="23" borderId="2" xfId="0" applyFont="1" applyFill="1" applyBorder="1" applyAlignment="1">
      <alignment wrapText="1"/>
    </xf>
    <xf numFmtId="0" fontId="11" fillId="0" borderId="0" xfId="0" applyFont="1" applyFill="1" applyAlignment="1">
      <alignment horizontal="left"/>
    </xf>
    <xf numFmtId="0" fontId="0" fillId="0" borderId="0" xfId="0" applyFill="1"/>
    <xf numFmtId="0" fontId="2" fillId="23" borderId="38" xfId="0" applyFont="1" applyFill="1" applyBorder="1" applyAlignment="1">
      <alignment wrapText="1"/>
    </xf>
    <xf numFmtId="0" fontId="6" fillId="0" borderId="2" xfId="0" applyFont="1" applyBorder="1" applyAlignment="1"/>
    <xf numFmtId="0" fontId="2" fillId="23" borderId="2" xfId="0" applyFont="1" applyFill="1" applyBorder="1"/>
    <xf numFmtId="0" fontId="0" fillId="0" borderId="2" xfId="0" applyFill="1" applyBorder="1" applyAlignment="1"/>
    <xf numFmtId="0" fontId="11" fillId="32" borderId="0" xfId="0" applyFont="1" applyFill="1" applyAlignment="1"/>
    <xf numFmtId="0" fontId="11" fillId="0" borderId="0" xfId="0" applyFont="1" applyFill="1" applyAlignment="1"/>
    <xf numFmtId="0" fontId="11" fillId="7" borderId="0" xfId="0" applyFont="1" applyFill="1" applyAlignment="1"/>
    <xf numFmtId="0" fontId="11" fillId="19" borderId="0" xfId="0" applyFont="1" applyFill="1" applyAlignment="1"/>
    <xf numFmtId="0" fontId="0" fillId="10" borderId="0" xfId="0" applyFill="1" applyBorder="1" applyAlignment="1"/>
    <xf numFmtId="6" fontId="0" fillId="0" borderId="0" xfId="0" applyNumberFormat="1"/>
    <xf numFmtId="0" fontId="0" fillId="0" borderId="0" xfId="0" applyBorder="1"/>
    <xf numFmtId="164" fontId="11" fillId="0" borderId="0" xfId="3" applyNumberFormat="1" applyFont="1" applyFill="1" applyAlignment="1"/>
    <xf numFmtId="164" fontId="2" fillId="23" borderId="2" xfId="3" applyNumberFormat="1" applyFont="1" applyFill="1" applyBorder="1"/>
    <xf numFmtId="164" fontId="0" fillId="0" borderId="0" xfId="3" applyNumberFormat="1" applyFont="1"/>
    <xf numFmtId="0" fontId="0" fillId="0" borderId="0" xfId="0" applyBorder="1" applyAlignment="1">
      <alignment wrapText="1"/>
    </xf>
    <xf numFmtId="0" fontId="10" fillId="0" borderId="0" xfId="0" applyFont="1" applyFill="1"/>
    <xf numFmtId="164" fontId="0" fillId="10" borderId="0" xfId="3" applyNumberFormat="1" applyFont="1" applyFill="1" applyBorder="1" applyAlignment="1">
      <alignment horizontal="left"/>
    </xf>
    <xf numFmtId="0" fontId="6" fillId="10" borderId="0" xfId="0" applyFont="1" applyFill="1" applyBorder="1" applyProtection="1">
      <protection locked="0"/>
    </xf>
    <xf numFmtId="0" fontId="2" fillId="6" borderId="0" xfId="0" applyFont="1" applyFill="1"/>
    <xf numFmtId="0" fontId="12" fillId="0" borderId="0" xfId="0" applyFont="1"/>
    <xf numFmtId="0" fontId="12" fillId="0" borderId="0" xfId="0" applyFont="1" applyFill="1"/>
    <xf numFmtId="0" fontId="11" fillId="0" borderId="0" xfId="0" applyFont="1" applyFill="1" applyAlignment="1">
      <alignment wrapText="1"/>
    </xf>
    <xf numFmtId="0" fontId="12" fillId="0" borderId="0" xfId="0" applyFont="1" applyAlignment="1">
      <alignment horizontal="left" wrapText="1"/>
    </xf>
    <xf numFmtId="0" fontId="35" fillId="0" borderId="0" xfId="0" applyFont="1"/>
    <xf numFmtId="0" fontId="12" fillId="0" borderId="0" xfId="0" applyFont="1" applyBorder="1" applyAlignment="1">
      <alignment horizontal="left" wrapText="1"/>
    </xf>
    <xf numFmtId="0" fontId="11" fillId="10" borderId="2" xfId="0" applyFont="1" applyFill="1" applyBorder="1" applyAlignment="1">
      <alignment vertical="center" wrapText="1"/>
    </xf>
    <xf numFmtId="0" fontId="12" fillId="0" borderId="2" xfId="0" applyFont="1" applyBorder="1" applyAlignment="1">
      <alignment wrapText="1"/>
    </xf>
    <xf numFmtId="0" fontId="35" fillId="0" borderId="0" xfId="0" applyFont="1" applyFill="1"/>
    <xf numFmtId="0" fontId="12" fillId="0" borderId="0" xfId="0" applyFont="1" applyAlignment="1">
      <alignment vertical="top" wrapText="1"/>
    </xf>
    <xf numFmtId="0" fontId="12" fillId="0" borderId="0" xfId="0" applyFont="1" applyBorder="1" applyAlignment="1">
      <alignment horizontal="left"/>
    </xf>
    <xf numFmtId="0" fontId="12" fillId="10" borderId="0" xfId="0" applyFont="1" applyFill="1" applyBorder="1" applyAlignment="1">
      <alignment horizontal="left" wrapText="1"/>
    </xf>
    <xf numFmtId="0" fontId="12" fillId="0" borderId="0" xfId="0" applyFont="1" applyBorder="1" applyAlignment="1">
      <alignment wrapText="1"/>
    </xf>
    <xf numFmtId="0" fontId="11" fillId="10" borderId="2" xfId="0" applyFont="1" applyFill="1" applyBorder="1" applyAlignment="1">
      <alignment horizontal="left" vertical="center" wrapText="1"/>
    </xf>
    <xf numFmtId="0" fontId="11" fillId="10" borderId="0" xfId="0" applyFont="1" applyFill="1" applyAlignment="1"/>
    <xf numFmtId="0" fontId="6" fillId="6" borderId="22" xfId="0" applyFont="1" applyFill="1" applyBorder="1" applyProtection="1">
      <protection locked="0"/>
    </xf>
    <xf numFmtId="0" fontId="11" fillId="10" borderId="0" xfId="0" applyFont="1" applyFill="1" applyAlignment="1">
      <alignment horizontal="left"/>
    </xf>
    <xf numFmtId="0" fontId="0" fillId="0" borderId="2" xfId="0" applyFont="1" applyFill="1" applyBorder="1" applyAlignment="1"/>
    <xf numFmtId="49" fontId="0" fillId="0" borderId="0" xfId="0" applyNumberFormat="1"/>
    <xf numFmtId="0" fontId="0" fillId="34" borderId="0" xfId="0" applyFill="1"/>
    <xf numFmtId="0" fontId="11" fillId="10" borderId="0" xfId="0" applyFont="1" applyFill="1"/>
    <xf numFmtId="0" fontId="12" fillId="10" borderId="0" xfId="0" applyFont="1" applyFill="1" applyBorder="1" applyAlignment="1">
      <alignment horizontal="left" vertical="center"/>
    </xf>
    <xf numFmtId="0" fontId="12" fillId="10" borderId="0" xfId="0" applyFont="1" applyFill="1"/>
    <xf numFmtId="0" fontId="11" fillId="10" borderId="2" xfId="0" applyFont="1" applyFill="1" applyBorder="1" applyAlignment="1">
      <alignment horizontal="left" wrapText="1"/>
    </xf>
    <xf numFmtId="0" fontId="12" fillId="10" borderId="2" xfId="0" applyFont="1" applyFill="1" applyBorder="1" applyAlignment="1">
      <alignment horizontal="left" wrapText="1"/>
    </xf>
    <xf numFmtId="0" fontId="12" fillId="6" borderId="2" xfId="0" applyFont="1" applyFill="1" applyBorder="1" applyAlignment="1" applyProtection="1">
      <alignment horizontal="left" vertical="center"/>
      <protection locked="0"/>
    </xf>
    <xf numFmtId="0" fontId="12" fillId="6" borderId="2" xfId="0" applyFont="1" applyFill="1" applyBorder="1" applyAlignment="1" applyProtection="1">
      <alignment horizontal="left" wrapText="1"/>
      <protection locked="0"/>
    </xf>
    <xf numFmtId="0" fontId="14" fillId="0" borderId="0" xfId="0" applyFont="1" applyAlignment="1">
      <alignment horizontal="left" vertical="top" wrapText="1"/>
    </xf>
    <xf numFmtId="0" fontId="12" fillId="0" borderId="0" xfId="0" applyFont="1" applyAlignment="1">
      <alignment horizontal="left" vertical="top" wrapText="1"/>
    </xf>
    <xf numFmtId="0" fontId="12" fillId="10" borderId="0" xfId="0" applyFont="1" applyFill="1" applyAlignment="1">
      <alignment horizontal="left" vertical="top" wrapText="1"/>
    </xf>
    <xf numFmtId="0" fontId="11" fillId="27" borderId="32" xfId="0" applyFont="1" applyFill="1" applyBorder="1" applyAlignment="1">
      <alignment horizontal="left" vertical="top" wrapText="1"/>
    </xf>
    <xf numFmtId="0" fontId="12" fillId="0" borderId="0" xfId="0" applyFont="1" applyAlignment="1">
      <alignment horizontal="left" vertical="top" wrapText="1"/>
    </xf>
    <xf numFmtId="0" fontId="12" fillId="0" borderId="0" xfId="0" applyFont="1" applyAlignment="1">
      <alignment wrapText="1"/>
    </xf>
    <xf numFmtId="0" fontId="11" fillId="19" borderId="0" xfId="0" applyFont="1" applyFill="1"/>
    <xf numFmtId="0" fontId="12" fillId="0" borderId="0" xfId="0" applyFont="1" applyAlignment="1">
      <alignment horizontal="left"/>
    </xf>
    <xf numFmtId="0" fontId="11" fillId="26" borderId="0" xfId="0" applyFont="1" applyFill="1"/>
    <xf numFmtId="0" fontId="11" fillId="30" borderId="0" xfId="0" applyFont="1" applyFill="1"/>
    <xf numFmtId="0" fontId="34" fillId="0" borderId="0" xfId="0" applyFont="1" applyAlignment="1">
      <alignment horizontal="left" wrapText="1"/>
    </xf>
    <xf numFmtId="0" fontId="35" fillId="0" borderId="0" xfId="0" applyFont="1" applyAlignment="1">
      <alignment horizontal="left" wrapText="1"/>
    </xf>
    <xf numFmtId="0" fontId="12" fillId="10" borderId="0" xfId="0" applyFont="1" applyFill="1" applyBorder="1" applyAlignment="1"/>
    <xf numFmtId="0" fontId="12" fillId="10" borderId="0" xfId="0" applyFont="1" applyFill="1" applyBorder="1" applyAlignment="1">
      <alignment vertical="top" wrapText="1"/>
    </xf>
    <xf numFmtId="0" fontId="12" fillId="10" borderId="0" xfId="0" applyFont="1" applyFill="1" applyBorder="1" applyAlignment="1">
      <alignment wrapText="1"/>
    </xf>
    <xf numFmtId="0" fontId="12" fillId="6" borderId="2" xfId="0" applyFont="1" applyFill="1" applyBorder="1" applyAlignment="1">
      <alignment vertical="top" wrapText="1"/>
    </xf>
    <xf numFmtId="0" fontId="14" fillId="10" borderId="0" xfId="0" applyFont="1" applyFill="1" applyBorder="1" applyAlignment="1">
      <alignment wrapText="1"/>
    </xf>
    <xf numFmtId="0" fontId="14" fillId="10" borderId="0" xfId="0" applyFont="1" applyFill="1" applyBorder="1" applyAlignment="1">
      <alignment horizontal="left" wrapText="1"/>
    </xf>
    <xf numFmtId="0" fontId="14" fillId="10" borderId="0" xfId="0" applyFont="1" applyFill="1" applyBorder="1" applyAlignment="1"/>
    <xf numFmtId="0" fontId="14" fillId="0" borderId="0" xfId="0" applyFont="1" applyAlignment="1">
      <alignment wrapText="1"/>
    </xf>
    <xf numFmtId="0" fontId="12" fillId="10" borderId="0" xfId="0" applyFont="1" applyFill="1" applyBorder="1" applyAlignment="1">
      <alignment vertical="top"/>
    </xf>
    <xf numFmtId="0" fontId="12" fillId="10" borderId="2" xfId="0" applyFont="1" applyFill="1" applyBorder="1" applyAlignment="1">
      <alignment horizontal="center" vertical="center" wrapText="1"/>
    </xf>
    <xf numFmtId="0" fontId="12" fillId="10" borderId="2" xfId="0" applyFont="1" applyFill="1" applyBorder="1" applyAlignment="1">
      <alignment vertical="center" wrapText="1"/>
    </xf>
    <xf numFmtId="0" fontId="12" fillId="10" borderId="2" xfId="0" applyFont="1" applyFill="1" applyBorder="1" applyAlignment="1">
      <alignment horizontal="center"/>
    </xf>
    <xf numFmtId="0" fontId="12" fillId="0" borderId="2" xfId="0" applyFont="1" applyBorder="1" applyAlignment="1">
      <alignment horizontal="center"/>
    </xf>
    <xf numFmtId="0" fontId="12" fillId="6" borderId="2" xfId="0" applyFont="1" applyFill="1" applyBorder="1" applyAlignment="1" applyProtection="1">
      <alignment horizontal="left" vertical="center" wrapText="1"/>
      <protection locked="0"/>
    </xf>
    <xf numFmtId="0" fontId="11" fillId="0" borderId="0" xfId="0" applyFont="1" applyAlignment="1">
      <alignment horizontal="left" vertical="top" wrapText="1"/>
    </xf>
    <xf numFmtId="0" fontId="12" fillId="0" borderId="0" xfId="0" applyFont="1" applyAlignment="1">
      <alignment vertical="top"/>
    </xf>
    <xf numFmtId="0" fontId="11" fillId="27" borderId="38" xfId="0" applyFont="1" applyFill="1" applyBorder="1" applyAlignment="1">
      <alignment vertical="top" wrapText="1"/>
    </xf>
    <xf numFmtId="0" fontId="11" fillId="27" borderId="38" xfId="0" applyFont="1" applyFill="1" applyBorder="1" applyAlignment="1">
      <alignment horizontal="left" vertical="top" wrapText="1"/>
    </xf>
    <xf numFmtId="0" fontId="11" fillId="27" borderId="32" xfId="0" applyFont="1" applyFill="1" applyBorder="1" applyAlignment="1">
      <alignment vertical="top" wrapText="1"/>
    </xf>
    <xf numFmtId="0" fontId="0" fillId="0" borderId="37" xfId="0" applyBorder="1" applyAlignment="1">
      <alignment horizontal="left" wrapText="1"/>
    </xf>
    <xf numFmtId="0" fontId="0" fillId="0" borderId="1" xfId="0" applyBorder="1" applyAlignment="1">
      <alignment horizontal="left" wrapText="1"/>
    </xf>
    <xf numFmtId="0" fontId="0" fillId="0" borderId="27" xfId="0" applyBorder="1" applyAlignment="1">
      <alignment horizontal="left" wrapText="1"/>
    </xf>
    <xf numFmtId="0" fontId="11" fillId="10" borderId="35" xfId="0" applyFont="1" applyFill="1" applyBorder="1" applyAlignment="1">
      <alignment vertical="top" wrapText="1"/>
    </xf>
    <xf numFmtId="0" fontId="11" fillId="10" borderId="0" xfId="0" applyFont="1" applyFill="1" applyBorder="1" applyAlignment="1">
      <alignment horizontal="left" vertical="top" wrapText="1"/>
    </xf>
    <xf numFmtId="0" fontId="11" fillId="10" borderId="36" xfId="0" applyFont="1" applyFill="1" applyBorder="1" applyAlignment="1">
      <alignment horizontal="left" vertical="top" wrapText="1"/>
    </xf>
    <xf numFmtId="0" fontId="27" fillId="0" borderId="0" xfId="0" applyFont="1" applyBorder="1" applyAlignment="1">
      <alignment horizontal="left" vertical="top" wrapText="1"/>
    </xf>
    <xf numFmtId="0" fontId="24" fillId="0" borderId="36" xfId="0" applyFont="1" applyBorder="1" applyAlignment="1">
      <alignment horizontal="left" vertical="top" wrapText="1"/>
    </xf>
    <xf numFmtId="0" fontId="27" fillId="10" borderId="33" xfId="0" applyFont="1" applyFill="1" applyBorder="1" applyAlignment="1">
      <alignment horizontal="left" vertical="top" wrapText="1"/>
    </xf>
    <xf numFmtId="0" fontId="24" fillId="10" borderId="34" xfId="0" applyFont="1" applyFill="1" applyBorder="1" applyAlignment="1">
      <alignment horizontal="left" vertical="top" wrapText="1"/>
    </xf>
    <xf numFmtId="0" fontId="3" fillId="10" borderId="33" xfId="2" applyFill="1" applyBorder="1"/>
    <xf numFmtId="0" fontId="9" fillId="10" borderId="36" xfId="0" applyFont="1" applyFill="1" applyBorder="1" applyAlignment="1">
      <alignment horizontal="left" vertical="top" wrapText="1"/>
    </xf>
    <xf numFmtId="0" fontId="26" fillId="10" borderId="0" xfId="0" applyFont="1" applyFill="1" applyBorder="1" applyAlignment="1">
      <alignment horizontal="left" vertical="top" wrapText="1"/>
    </xf>
    <xf numFmtId="0" fontId="21" fillId="10" borderId="35" xfId="0" applyFont="1" applyFill="1" applyBorder="1" applyAlignment="1">
      <alignment vertical="center"/>
    </xf>
    <xf numFmtId="0" fontId="0" fillId="10" borderId="0" xfId="0" applyFill="1" applyAlignment="1">
      <alignment horizontal="left" vertical="center" wrapText="1" indent="1"/>
    </xf>
    <xf numFmtId="0" fontId="23" fillId="10" borderId="36" xfId="0" applyFont="1" applyFill="1" applyBorder="1" applyAlignment="1">
      <alignment vertical="center" wrapText="1"/>
    </xf>
    <xf numFmtId="0" fontId="9" fillId="10" borderId="0" xfId="0" applyFont="1" applyFill="1" applyBorder="1" applyAlignment="1">
      <alignment vertical="center" wrapText="1"/>
    </xf>
    <xf numFmtId="0" fontId="9" fillId="10" borderId="36" xfId="0" applyFont="1" applyFill="1" applyBorder="1" applyAlignment="1">
      <alignment vertical="center" wrapText="1"/>
    </xf>
    <xf numFmtId="0" fontId="23" fillId="10" borderId="36" xfId="0" applyFont="1" applyFill="1" applyBorder="1" applyAlignment="1">
      <alignment horizontal="left" vertical="top" wrapText="1"/>
    </xf>
    <xf numFmtId="0" fontId="11" fillId="10" borderId="2" xfId="0" applyFont="1" applyFill="1" applyBorder="1" applyAlignment="1">
      <alignment vertical="top" wrapText="1"/>
    </xf>
    <xf numFmtId="0" fontId="0" fillId="0" borderId="35" xfId="0" applyBorder="1" applyAlignment="1">
      <alignment wrapText="1"/>
    </xf>
    <xf numFmtId="0" fontId="0" fillId="0" borderId="0" xfId="0" applyBorder="1" applyAlignment="1"/>
    <xf numFmtId="0" fontId="18" fillId="0" borderId="0" xfId="0" applyFont="1" applyBorder="1"/>
    <xf numFmtId="2" fontId="18" fillId="0" borderId="0" xfId="1" applyNumberFormat="1" applyFont="1" applyBorder="1"/>
    <xf numFmtId="9" fontId="18" fillId="0" borderId="0" xfId="1" applyFont="1" applyBorder="1"/>
    <xf numFmtId="0" fontId="0" fillId="0" borderId="0" xfId="0" applyAlignment="1">
      <alignment wrapText="1"/>
    </xf>
    <xf numFmtId="0" fontId="13" fillId="10" borderId="0" xfId="0" applyFont="1" applyFill="1" applyAlignment="1">
      <alignment horizontal="left" wrapText="1"/>
    </xf>
    <xf numFmtId="1" fontId="0" fillId="10" borderId="26" xfId="0" applyNumberFormat="1" applyFill="1" applyBorder="1" applyAlignment="1" applyProtection="1">
      <alignment horizontal="right"/>
    </xf>
    <xf numFmtId="164" fontId="0" fillId="10" borderId="30" xfId="3" applyNumberFormat="1" applyFont="1" applyFill="1" applyBorder="1" applyAlignment="1" applyProtection="1">
      <alignment horizontal="left"/>
    </xf>
    <xf numFmtId="0" fontId="12" fillId="10" borderId="0" xfId="0" applyFont="1" applyFill="1" applyBorder="1" applyAlignment="1" applyProtection="1">
      <alignment horizontal="left" wrapText="1"/>
      <protection locked="0"/>
    </xf>
    <xf numFmtId="0" fontId="35" fillId="10" borderId="0" xfId="0" applyFont="1" applyFill="1"/>
    <xf numFmtId="0" fontId="12" fillId="0" borderId="0" xfId="0" applyFont="1" applyAlignment="1">
      <alignment horizontal="left" vertical="top" wrapText="1"/>
    </xf>
    <xf numFmtId="0" fontId="12" fillId="10" borderId="0" xfId="0" applyFont="1" applyFill="1" applyAlignment="1">
      <alignment horizontal="left" vertical="top" wrapText="1"/>
    </xf>
    <xf numFmtId="0" fontId="0" fillId="37" borderId="5" xfId="0" applyFont="1" applyFill="1" applyBorder="1" applyAlignment="1" applyProtection="1">
      <alignment horizontal="center" vertical="center" wrapText="1"/>
    </xf>
    <xf numFmtId="0" fontId="0" fillId="10" borderId="0" xfId="0" applyFill="1" applyAlignment="1" applyProtection="1">
      <alignment horizontal="center" vertical="center" wrapText="1"/>
    </xf>
    <xf numFmtId="9" fontId="5" fillId="37" borderId="4" xfId="1" applyFont="1" applyFill="1" applyBorder="1" applyAlignment="1" applyProtection="1">
      <alignment vertical="center"/>
    </xf>
    <xf numFmtId="3" fontId="5" fillId="10" borderId="0" xfId="0" applyNumberFormat="1" applyFont="1" applyFill="1" applyAlignment="1" applyProtection="1">
      <alignment horizontal="center" vertical="center" wrapText="1"/>
    </xf>
    <xf numFmtId="1" fontId="5" fillId="10" borderId="0" xfId="0" applyNumberFormat="1" applyFont="1" applyFill="1" applyAlignment="1" applyProtection="1">
      <alignment horizontal="center" vertical="center" wrapText="1"/>
    </xf>
    <xf numFmtId="0" fontId="6" fillId="10" borderId="0" xfId="0" applyFont="1" applyFill="1" applyAlignment="1" applyProtection="1">
      <alignment horizontal="center" vertical="center"/>
    </xf>
    <xf numFmtId="0" fontId="0" fillId="10" borderId="0" xfId="0" applyFill="1" applyAlignment="1" applyProtection="1">
      <alignment horizontal="center" vertical="center"/>
    </xf>
    <xf numFmtId="0" fontId="0" fillId="10" borderId="0" xfId="0" applyFill="1" applyProtection="1"/>
    <xf numFmtId="2" fontId="0" fillId="0" borderId="0" xfId="0" applyNumberFormat="1"/>
    <xf numFmtId="2" fontId="5" fillId="37" borderId="4" xfId="1" applyNumberFormat="1" applyFont="1" applyFill="1" applyBorder="1" applyAlignment="1" applyProtection="1">
      <alignment horizontal="center" vertical="center" wrapText="1"/>
    </xf>
    <xf numFmtId="2" fontId="6" fillId="10" borderId="0" xfId="0" applyNumberFormat="1" applyFont="1" applyFill="1" applyAlignment="1" applyProtection="1">
      <alignment horizontal="center" vertical="center" wrapText="1"/>
    </xf>
    <xf numFmtId="2" fontId="5" fillId="6" borderId="4" xfId="0" applyNumberFormat="1" applyFont="1" applyFill="1" applyBorder="1" applyAlignment="1" applyProtection="1">
      <alignment vertical="center"/>
      <protection locked="0"/>
    </xf>
    <xf numFmtId="4" fontId="6" fillId="6" borderId="5" xfId="0" applyNumberFormat="1" applyFont="1" applyFill="1" applyBorder="1" applyProtection="1">
      <protection locked="0"/>
    </xf>
    <xf numFmtId="2" fontId="5" fillId="37" borderId="4" xfId="1" applyNumberFormat="1" applyFont="1" applyFill="1" applyBorder="1" applyAlignment="1" applyProtection="1">
      <alignment vertical="center"/>
    </xf>
    <xf numFmtId="2" fontId="5" fillId="10" borderId="5" xfId="0" applyNumberFormat="1" applyFont="1" applyFill="1" applyBorder="1" applyProtection="1"/>
    <xf numFmtId="0" fontId="12" fillId="0" borderId="0" xfId="0" applyFont="1" applyAlignment="1">
      <alignment horizontal="left" vertical="top" wrapText="1"/>
    </xf>
    <xf numFmtId="0" fontId="39" fillId="10" borderId="0" xfId="0" applyFont="1" applyFill="1" applyAlignment="1" applyProtection="1">
      <alignment horizontal="center" vertical="center" wrapText="1"/>
    </xf>
    <xf numFmtId="0" fontId="37" fillId="10" borderId="0" xfId="0" applyFont="1" applyFill="1" applyAlignment="1" applyProtection="1">
      <alignment vertical="top" wrapText="1"/>
    </xf>
    <xf numFmtId="0" fontId="37" fillId="10" borderId="0" xfId="0" applyFont="1" applyFill="1" applyAlignment="1" applyProtection="1">
      <alignment horizontal="center" vertical="center" wrapText="1"/>
    </xf>
    <xf numFmtId="0" fontId="0" fillId="10" borderId="19" xfId="0" applyFill="1" applyBorder="1" applyProtection="1"/>
    <xf numFmtId="0" fontId="14" fillId="10" borderId="0" xfId="0" applyFont="1" applyFill="1" applyAlignment="1" applyProtection="1"/>
    <xf numFmtId="0" fontId="37" fillId="10" borderId="62" xfId="0" applyFont="1" applyFill="1" applyBorder="1" applyAlignment="1" applyProtection="1">
      <alignment vertical="top" wrapText="1"/>
    </xf>
    <xf numFmtId="0" fontId="0" fillId="10" borderId="19" xfId="0" applyFill="1" applyBorder="1" applyAlignment="1" applyProtection="1">
      <alignment vertical="center"/>
    </xf>
    <xf numFmtId="0" fontId="4" fillId="10" borderId="0" xfId="0" applyFont="1" applyFill="1" applyAlignment="1" applyProtection="1">
      <alignment vertical="center" wrapText="1"/>
    </xf>
    <xf numFmtId="0" fontId="2" fillId="10" borderId="0" xfId="0" applyFont="1" applyFill="1" applyAlignment="1" applyProtection="1">
      <alignment horizontal="center" vertical="center"/>
    </xf>
    <xf numFmtId="0" fontId="5" fillId="10" borderId="0" xfId="0" applyFont="1" applyFill="1" applyAlignment="1" applyProtection="1">
      <alignment vertical="center"/>
    </xf>
    <xf numFmtId="0" fontId="0" fillId="10" borderId="0" xfId="0" applyFill="1" applyAlignment="1" applyProtection="1">
      <alignment vertical="center"/>
    </xf>
    <xf numFmtId="0" fontId="2" fillId="10" borderId="0" xfId="0" applyFont="1" applyFill="1" applyAlignment="1" applyProtection="1">
      <alignment horizontal="center" vertical="center" wrapText="1"/>
    </xf>
    <xf numFmtId="0" fontId="0" fillId="10" borderId="19" xfId="0" applyFont="1" applyFill="1" applyBorder="1" applyAlignment="1" applyProtection="1">
      <alignment vertical="center"/>
    </xf>
    <xf numFmtId="0" fontId="0" fillId="10" borderId="0" xfId="0" applyFont="1" applyFill="1" applyAlignment="1" applyProtection="1">
      <alignment vertical="center" wrapText="1"/>
    </xf>
    <xf numFmtId="0" fontId="0" fillId="10" borderId="0" xfId="0" applyFont="1" applyFill="1" applyAlignment="1" applyProtection="1">
      <alignment horizontal="center" vertical="center" wrapText="1"/>
    </xf>
    <xf numFmtId="0" fontId="6" fillId="10" borderId="10" xfId="0" applyFont="1" applyFill="1" applyBorder="1" applyAlignment="1" applyProtection="1">
      <alignment horizontal="center" vertical="center" wrapText="1"/>
    </xf>
    <xf numFmtId="0" fontId="6" fillId="37" borderId="16" xfId="0" applyFont="1" applyFill="1" applyBorder="1" applyAlignment="1" applyProtection="1">
      <alignment horizontal="center" vertical="center" wrapText="1"/>
    </xf>
    <xf numFmtId="0" fontId="8" fillId="10" borderId="0" xfId="0" applyFont="1" applyFill="1" applyAlignment="1" applyProtection="1">
      <alignment horizontal="center" vertical="center" wrapText="1"/>
    </xf>
    <xf numFmtId="0" fontId="0" fillId="10" borderId="0" xfId="0" applyFont="1" applyFill="1" applyAlignment="1" applyProtection="1">
      <alignment vertical="center"/>
    </xf>
    <xf numFmtId="0" fontId="0" fillId="10" borderId="0" xfId="0" applyFill="1" applyAlignment="1" applyProtection="1">
      <alignment vertical="center" wrapText="1"/>
    </xf>
    <xf numFmtId="3" fontId="8" fillId="10" borderId="0" xfId="0" applyNumberFormat="1" applyFont="1" applyFill="1" applyAlignment="1" applyProtection="1">
      <alignment horizontal="center" vertical="center" wrapText="1"/>
    </xf>
    <xf numFmtId="3" fontId="0" fillId="10" borderId="0" xfId="0" applyNumberFormat="1" applyFill="1" applyAlignment="1" applyProtection="1">
      <alignment horizontal="center" vertical="center" wrapText="1"/>
    </xf>
    <xf numFmtId="2" fontId="6" fillId="10" borderId="31" xfId="0" applyNumberFormat="1" applyFont="1" applyFill="1" applyBorder="1" applyAlignment="1" applyProtection="1">
      <alignment vertical="top"/>
    </xf>
    <xf numFmtId="2" fontId="6" fillId="10" borderId="0" xfId="0" applyNumberFormat="1" applyFont="1" applyFill="1" applyAlignment="1" applyProtection="1">
      <alignment vertical="center"/>
    </xf>
    <xf numFmtId="2" fontId="6" fillId="10" borderId="15" xfId="0" applyNumberFormat="1" applyFont="1" applyFill="1" applyBorder="1" applyAlignment="1" applyProtection="1">
      <alignment vertical="center"/>
    </xf>
    <xf numFmtId="2" fontId="5" fillId="10" borderId="0" xfId="1" applyNumberFormat="1" applyFont="1" applyFill="1" applyAlignment="1" applyProtection="1">
      <alignment horizontal="center" vertical="center"/>
    </xf>
    <xf numFmtId="2" fontId="6" fillId="10" borderId="0" xfId="0" applyNumberFormat="1" applyFont="1" applyFill="1" applyAlignment="1" applyProtection="1">
      <alignment vertical="top"/>
    </xf>
    <xf numFmtId="2" fontId="6" fillId="10" borderId="19" xfId="0" applyNumberFormat="1" applyFont="1" applyFill="1" applyBorder="1" applyAlignment="1" applyProtection="1">
      <alignment vertical="top"/>
    </xf>
    <xf numFmtId="0" fontId="6" fillId="10" borderId="19" xfId="0" applyFont="1" applyFill="1" applyBorder="1" applyAlignment="1" applyProtection="1">
      <alignment vertical="top"/>
    </xf>
    <xf numFmtId="0" fontId="5" fillId="10" borderId="0" xfId="0" applyFont="1" applyFill="1" applyAlignment="1" applyProtection="1">
      <alignment vertical="top" wrapText="1"/>
    </xf>
    <xf numFmtId="0" fontId="5" fillId="10" borderId="0" xfId="0" applyFont="1" applyFill="1" applyAlignment="1" applyProtection="1">
      <alignment vertical="center" wrapText="1"/>
    </xf>
    <xf numFmtId="0" fontId="6" fillId="10" borderId="0" xfId="0" applyFont="1" applyFill="1" applyAlignment="1" applyProtection="1">
      <alignment horizontal="center" vertical="center" wrapText="1"/>
    </xf>
    <xf numFmtId="0" fontId="5" fillId="10" borderId="0" xfId="0" applyFont="1" applyFill="1" applyAlignment="1" applyProtection="1">
      <alignment horizontal="center" vertical="center" wrapText="1"/>
    </xf>
    <xf numFmtId="9" fontId="5" fillId="10" borderId="0" xfId="1" applyFont="1" applyFill="1" applyAlignment="1" applyProtection="1">
      <alignment horizontal="center" vertical="center"/>
    </xf>
    <xf numFmtId="9" fontId="6" fillId="10" borderId="0" xfId="1" applyFont="1" applyFill="1" applyAlignment="1" applyProtection="1">
      <alignment horizontal="center" vertical="center" wrapText="1"/>
    </xf>
    <xf numFmtId="0" fontId="6" fillId="10" borderId="0" xfId="0" applyFont="1" applyFill="1" applyAlignment="1" applyProtection="1">
      <alignment vertical="top"/>
    </xf>
    <xf numFmtId="0" fontId="6" fillId="10" borderId="19" xfId="0" applyFont="1" applyFill="1" applyBorder="1" applyAlignment="1" applyProtection="1">
      <alignment horizontal="centerContinuous"/>
    </xf>
    <xf numFmtId="0" fontId="6" fillId="6" borderId="14" xfId="0" applyFont="1" applyFill="1" applyBorder="1" applyAlignment="1" applyProtection="1">
      <alignment horizontal="centerContinuous"/>
    </xf>
    <xf numFmtId="0" fontId="6" fillId="10" borderId="0" xfId="0" applyFont="1" applyFill="1" applyProtection="1"/>
    <xf numFmtId="2" fontId="6" fillId="37" borderId="5" xfId="0" applyNumberFormat="1" applyFont="1" applyFill="1" applyBorder="1" applyProtection="1"/>
    <xf numFmtId="9" fontId="6" fillId="37" borderId="5" xfId="1" applyFont="1" applyFill="1" applyBorder="1" applyProtection="1"/>
    <xf numFmtId="165" fontId="8" fillId="10" borderId="0" xfId="0" applyNumberFormat="1" applyFont="1" applyFill="1" applyAlignment="1" applyProtection="1">
      <alignment horizontal="center" vertical="center"/>
    </xf>
    <xf numFmtId="2" fontId="6" fillId="37" borderId="5" xfId="1" applyNumberFormat="1" applyFont="1" applyFill="1" applyBorder="1" applyProtection="1"/>
    <xf numFmtId="0" fontId="6" fillId="10" borderId="19" xfId="0" applyFont="1" applyFill="1" applyBorder="1" applyProtection="1"/>
    <xf numFmtId="0" fontId="8" fillId="10" borderId="0" xfId="0" applyFont="1" applyFill="1" applyAlignment="1" applyProtection="1">
      <alignment horizontal="center" vertical="center"/>
    </xf>
    <xf numFmtId="0" fontId="0" fillId="10" borderId="0" xfId="0" applyFill="1" applyAlignment="1" applyProtection="1">
      <alignment vertical="top" wrapText="1"/>
    </xf>
    <xf numFmtId="0" fontId="8" fillId="10" borderId="0" xfId="0" applyFont="1" applyFill="1" applyProtection="1"/>
    <xf numFmtId="9" fontId="0" fillId="10" borderId="0" xfId="1" applyFont="1" applyFill="1" applyProtection="1"/>
    <xf numFmtId="165" fontId="8" fillId="10" borderId="0" xfId="0" applyNumberFormat="1" applyFont="1" applyFill="1" applyProtection="1"/>
    <xf numFmtId="2" fontId="6" fillId="6" borderId="5" xfId="0" applyNumberFormat="1" applyFont="1" applyFill="1" applyBorder="1" applyProtection="1">
      <protection locked="0"/>
    </xf>
    <xf numFmtId="0" fontId="23" fillId="10" borderId="0" xfId="0" applyFont="1" applyFill="1" applyAlignment="1" applyProtection="1">
      <alignment horizontal="center" vertical="center"/>
    </xf>
    <xf numFmtId="0" fontId="8" fillId="10" borderId="0" xfId="0" applyFont="1" applyFill="1" applyAlignment="1" applyProtection="1">
      <alignment vertical="center"/>
    </xf>
    <xf numFmtId="0" fontId="14" fillId="10" borderId="0" xfId="0" applyFont="1" applyFill="1" applyAlignment="1" applyProtection="1">
      <alignment horizontal="left" wrapText="1"/>
    </xf>
    <xf numFmtId="0" fontId="12" fillId="10" borderId="0" xfId="0" applyFont="1" applyFill="1" applyAlignment="1" applyProtection="1">
      <alignment wrapText="1"/>
    </xf>
    <xf numFmtId="0" fontId="5" fillId="10" borderId="66" xfId="0" applyFont="1" applyFill="1" applyBorder="1" applyAlignment="1" applyProtection="1">
      <alignment vertical="center" wrapText="1"/>
    </xf>
    <xf numFmtId="0" fontId="2" fillId="10" borderId="73" xfId="0" applyFont="1" applyFill="1" applyBorder="1" applyAlignment="1" applyProtection="1">
      <alignment horizontal="center" vertical="center" wrapText="1"/>
    </xf>
    <xf numFmtId="0" fontId="0" fillId="10" borderId="66" xfId="0" applyFill="1" applyBorder="1" applyProtection="1"/>
    <xf numFmtId="0" fontId="0" fillId="10" borderId="0" xfId="0" applyFill="1" applyBorder="1" applyProtection="1"/>
    <xf numFmtId="0" fontId="9" fillId="10" borderId="0" xfId="0" applyFont="1" applyFill="1" applyAlignment="1" applyProtection="1">
      <alignment vertical="center" wrapText="1"/>
    </xf>
    <xf numFmtId="0" fontId="0" fillId="37" borderId="16" xfId="0" applyFont="1" applyFill="1" applyBorder="1" applyAlignment="1" applyProtection="1">
      <alignment horizontal="center" vertical="center" wrapText="1"/>
    </xf>
    <xf numFmtId="0" fontId="6" fillId="10" borderId="58" xfId="0" applyFont="1" applyFill="1" applyBorder="1" applyAlignment="1" applyProtection="1">
      <alignment horizontal="center" vertical="center" wrapText="1"/>
    </xf>
    <xf numFmtId="0" fontId="0" fillId="10" borderId="7" xfId="0" applyFill="1" applyBorder="1" applyAlignment="1" applyProtection="1">
      <alignment horizontal="center" vertical="center" wrapText="1"/>
    </xf>
    <xf numFmtId="0" fontId="0" fillId="10" borderId="0" xfId="0" applyFill="1" applyBorder="1" applyAlignment="1" applyProtection="1">
      <alignment horizontal="center" vertical="center" wrapText="1"/>
    </xf>
    <xf numFmtId="2" fontId="5" fillId="10" borderId="0" xfId="0" applyNumberFormat="1" applyFont="1" applyFill="1" applyAlignment="1" applyProtection="1">
      <alignment vertical="center"/>
    </xf>
    <xf numFmtId="2" fontId="5" fillId="37" borderId="5" xfId="0" applyNumberFormat="1" applyFont="1" applyFill="1" applyBorder="1" applyProtection="1"/>
    <xf numFmtId="2" fontId="5" fillId="37" borderId="4" xfId="3" applyNumberFormat="1" applyFont="1" applyFill="1" applyBorder="1" applyAlignment="1" applyProtection="1">
      <alignment vertical="center"/>
    </xf>
    <xf numFmtId="2" fontId="5" fillId="10" borderId="0" xfId="0" applyNumberFormat="1" applyFont="1" applyFill="1" applyAlignment="1" applyProtection="1">
      <alignment horizontal="center" vertical="center" wrapText="1"/>
    </xf>
    <xf numFmtId="1" fontId="6" fillId="10" borderId="0" xfId="0" applyNumberFormat="1" applyFont="1" applyFill="1" applyAlignment="1" applyProtection="1">
      <alignment horizontal="center" vertical="center" wrapText="1"/>
    </xf>
    <xf numFmtId="43" fontId="6" fillId="10" borderId="0" xfId="3" applyNumberFormat="1" applyFont="1" applyFill="1" applyAlignment="1" applyProtection="1">
      <alignment horizontal="center" vertical="center" wrapText="1"/>
    </xf>
    <xf numFmtId="164" fontId="6" fillId="10" borderId="0" xfId="3" applyNumberFormat="1" applyFont="1" applyFill="1" applyAlignment="1" applyProtection="1">
      <alignment horizontal="center" vertical="center"/>
    </xf>
    <xf numFmtId="164" fontId="8" fillId="10" borderId="0" xfId="3" applyNumberFormat="1" applyFont="1" applyFill="1" applyAlignment="1" applyProtection="1">
      <alignment horizontal="center" vertical="center"/>
    </xf>
    <xf numFmtId="164" fontId="8" fillId="10" borderId="0" xfId="3" applyNumberFormat="1" applyFont="1" applyFill="1" applyProtection="1"/>
    <xf numFmtId="0" fontId="0" fillId="20" borderId="19" xfId="0" applyFill="1" applyBorder="1" applyProtection="1"/>
    <xf numFmtId="0" fontId="13" fillId="0" borderId="0" xfId="0" applyFont="1" applyFill="1" applyProtection="1"/>
    <xf numFmtId="0" fontId="15" fillId="10" borderId="0" xfId="0" applyFont="1" applyFill="1" applyAlignment="1" applyProtection="1">
      <alignment vertical="center"/>
    </xf>
    <xf numFmtId="0" fontId="15" fillId="10" borderId="21" xfId="0" applyFont="1" applyFill="1" applyBorder="1" applyAlignment="1" applyProtection="1">
      <alignment vertical="center"/>
    </xf>
    <xf numFmtId="0" fontId="5" fillId="10" borderId="58" xfId="0" applyFont="1" applyFill="1" applyBorder="1" applyAlignment="1" applyProtection="1">
      <alignment vertical="center" wrapText="1"/>
    </xf>
    <xf numFmtId="0" fontId="7" fillId="10" borderId="0" xfId="0" applyFont="1" applyFill="1" applyAlignment="1" applyProtection="1">
      <alignment horizontal="center" vertical="center" wrapText="1"/>
    </xf>
    <xf numFmtId="0" fontId="2" fillId="10" borderId="0" xfId="0" applyFont="1" applyFill="1" applyAlignment="1" applyProtection="1">
      <alignment vertical="center"/>
    </xf>
    <xf numFmtId="2" fontId="5" fillId="10" borderId="0" xfId="0" applyNumberFormat="1" applyFont="1" applyFill="1" applyAlignment="1" applyProtection="1">
      <alignment vertical="top" wrapText="1"/>
    </xf>
    <xf numFmtId="2" fontId="5" fillId="37" borderId="4" xfId="1" applyNumberFormat="1" applyFont="1" applyFill="1" applyBorder="1" applyAlignment="1" applyProtection="1">
      <alignment horizontal="right" vertical="center" wrapText="1"/>
    </xf>
    <xf numFmtId="4" fontId="6" fillId="10" borderId="0" xfId="0" applyNumberFormat="1" applyFont="1" applyFill="1" applyAlignment="1" applyProtection="1">
      <alignment horizontal="center" vertical="center" wrapText="1"/>
    </xf>
    <xf numFmtId="9" fontId="5" fillId="10" borderId="0" xfId="1" applyFont="1" applyFill="1" applyAlignment="1" applyProtection="1">
      <alignment vertical="center" wrapText="1"/>
    </xf>
    <xf numFmtId="2" fontId="6" fillId="10" borderId="0" xfId="0" applyNumberFormat="1" applyFont="1" applyFill="1" applyAlignment="1" applyProtection="1">
      <alignment horizontal="center" vertical="center"/>
    </xf>
    <xf numFmtId="43" fontId="5" fillId="37" borderId="4" xfId="3" applyNumberFormat="1" applyFont="1" applyFill="1" applyBorder="1" applyAlignment="1" applyProtection="1">
      <alignment vertical="center"/>
    </xf>
    <xf numFmtId="2" fontId="0" fillId="10" borderId="0" xfId="0" applyNumberFormat="1" applyFill="1" applyAlignment="1" applyProtection="1">
      <alignment horizontal="center" vertical="center"/>
    </xf>
    <xf numFmtId="2" fontId="0" fillId="10" borderId="0" xfId="0" applyNumberFormat="1" applyFill="1" applyProtection="1"/>
    <xf numFmtId="0" fontId="11" fillId="34" borderId="0" xfId="0" applyFont="1" applyFill="1" applyAlignment="1">
      <alignment horizontal="left"/>
    </xf>
    <xf numFmtId="0" fontId="17" fillId="38" borderId="35" xfId="0" applyFont="1" applyFill="1" applyBorder="1" applyAlignment="1">
      <alignment horizontal="left"/>
    </xf>
    <xf numFmtId="0" fontId="17" fillId="38" borderId="0" xfId="0" applyFont="1" applyFill="1" applyBorder="1" applyAlignment="1">
      <alignment horizontal="left"/>
    </xf>
    <xf numFmtId="0" fontId="17" fillId="38" borderId="36" xfId="0" applyFont="1" applyFill="1" applyBorder="1" applyAlignment="1">
      <alignment horizontal="left"/>
    </xf>
    <xf numFmtId="0" fontId="12" fillId="38" borderId="35" xfId="0" applyFont="1" applyFill="1" applyBorder="1" applyAlignment="1">
      <alignment horizontal="left" vertical="center" wrapText="1"/>
    </xf>
    <xf numFmtId="0" fontId="12" fillId="38" borderId="0" xfId="0" applyFont="1" applyFill="1" applyAlignment="1">
      <alignment horizontal="left" vertical="center" wrapText="1"/>
    </xf>
    <xf numFmtId="0" fontId="12" fillId="38" borderId="36" xfId="0" applyFont="1" applyFill="1" applyBorder="1" applyAlignment="1">
      <alignment horizontal="left" vertical="center" wrapText="1"/>
    </xf>
    <xf numFmtId="0" fontId="2" fillId="38" borderId="35" xfId="0" applyFont="1" applyFill="1" applyBorder="1" applyAlignment="1">
      <alignment horizontal="left" vertical="center" wrapText="1"/>
    </xf>
    <xf numFmtId="0" fontId="2" fillId="38" borderId="0" xfId="0" applyFont="1" applyFill="1" applyAlignment="1">
      <alignment horizontal="left" vertical="center" wrapText="1"/>
    </xf>
    <xf numFmtId="0" fontId="2" fillId="38" borderId="36" xfId="0" applyFont="1" applyFill="1" applyBorder="1" applyAlignment="1">
      <alignment horizontal="left" vertical="center" wrapText="1"/>
    </xf>
    <xf numFmtId="0" fontId="0" fillId="38" borderId="37" xfId="0" applyFill="1" applyBorder="1"/>
    <xf numFmtId="0" fontId="0" fillId="38" borderId="1" xfId="0" applyFill="1" applyBorder="1"/>
    <xf numFmtId="0" fontId="0" fillId="38" borderId="27" xfId="0" applyFill="1" applyBorder="1"/>
    <xf numFmtId="0" fontId="44" fillId="0" borderId="0" xfId="0" applyFont="1"/>
    <xf numFmtId="0" fontId="44" fillId="10" borderId="0" xfId="0" applyFont="1" applyFill="1" applyBorder="1" applyAlignment="1">
      <alignment vertical="center"/>
    </xf>
    <xf numFmtId="0" fontId="14" fillId="38" borderId="35" xfId="0" applyFont="1" applyFill="1" applyBorder="1" applyAlignment="1">
      <alignment horizontal="left" vertical="center" wrapText="1"/>
    </xf>
    <xf numFmtId="0" fontId="14" fillId="38" borderId="0" xfId="0" applyFont="1" applyFill="1" applyAlignment="1">
      <alignment horizontal="left" vertical="center" wrapText="1"/>
    </xf>
    <xf numFmtId="0" fontId="14" fillId="38" borderId="36" xfId="0" applyFont="1" applyFill="1" applyBorder="1" applyAlignment="1">
      <alignment horizontal="left" vertical="center" wrapText="1"/>
    </xf>
    <xf numFmtId="0" fontId="14" fillId="0" borderId="0" xfId="0" applyFont="1" applyAlignment="1">
      <alignment horizontal="left" vertical="top" wrapText="1"/>
    </xf>
    <xf numFmtId="0" fontId="14" fillId="0" borderId="0" xfId="0" applyFont="1" applyFill="1" applyAlignment="1">
      <alignment vertical="center"/>
    </xf>
    <xf numFmtId="0" fontId="6" fillId="6" borderId="74" xfId="0" applyFont="1" applyFill="1" applyBorder="1" applyProtection="1">
      <protection locked="0"/>
    </xf>
    <xf numFmtId="0" fontId="12" fillId="0" borderId="0" xfId="0" applyFont="1" applyAlignment="1">
      <alignment horizontal="left" vertical="top" wrapText="1"/>
    </xf>
    <xf numFmtId="0" fontId="12" fillId="0" borderId="0" xfId="0" applyFont="1" applyAlignment="1">
      <alignment horizontal="left" wrapText="1"/>
    </xf>
    <xf numFmtId="0" fontId="12" fillId="0" borderId="0" xfId="0" applyFont="1" applyAlignment="1">
      <alignment horizontal="left"/>
    </xf>
    <xf numFmtId="0" fontId="12" fillId="0" borderId="0" xfId="0" applyFont="1" applyAlignment="1">
      <alignment horizontal="left" vertical="center" wrapText="1"/>
    </xf>
    <xf numFmtId="0" fontId="20" fillId="25" borderId="0" xfId="0" applyFont="1" applyFill="1" applyAlignment="1">
      <alignment horizontal="left" vertical="top" wrapText="1"/>
    </xf>
    <xf numFmtId="0" fontId="20" fillId="25" borderId="36" xfId="0" applyFont="1" applyFill="1" applyBorder="1" applyAlignment="1">
      <alignment horizontal="left" vertical="top" wrapText="1"/>
    </xf>
    <xf numFmtId="0" fontId="38" fillId="0" borderId="0" xfId="2" applyFont="1"/>
    <xf numFmtId="0" fontId="12" fillId="0" borderId="0" xfId="0" applyFont="1" applyAlignment="1">
      <alignment vertical="center"/>
    </xf>
    <xf numFmtId="0" fontId="12" fillId="0" borderId="0" xfId="0" applyFont="1" applyAlignment="1">
      <alignment vertical="center" wrapText="1"/>
    </xf>
    <xf numFmtId="0" fontId="12" fillId="0" borderId="0" xfId="0" applyFont="1" applyAlignment="1">
      <alignment horizontal="left" vertical="center" indent="5"/>
    </xf>
    <xf numFmtId="0" fontId="11" fillId="34" borderId="0" xfId="0" applyFont="1" applyFill="1"/>
    <xf numFmtId="0" fontId="12" fillId="33" borderId="0" xfId="0" applyFont="1" applyFill="1" applyAlignment="1" applyProtection="1">
      <alignment horizontal="center" wrapText="1"/>
      <protection locked="0"/>
    </xf>
    <xf numFmtId="0" fontId="12" fillId="33" borderId="0" xfId="0" applyFont="1" applyFill="1" applyAlignment="1" applyProtection="1">
      <alignment horizontal="center"/>
      <protection locked="0"/>
    </xf>
    <xf numFmtId="0" fontId="49" fillId="10" borderId="23" xfId="0" applyFont="1" applyFill="1" applyBorder="1" applyAlignment="1" applyProtection="1">
      <alignment vertical="top" wrapText="1"/>
      <protection locked="0"/>
    </xf>
    <xf numFmtId="0" fontId="49" fillId="10" borderId="22" xfId="0" applyFont="1" applyFill="1" applyBorder="1" applyAlignment="1" applyProtection="1">
      <alignment vertical="top" wrapText="1"/>
      <protection locked="0"/>
    </xf>
    <xf numFmtId="0" fontId="11" fillId="10" borderId="22" xfId="0" applyFont="1" applyFill="1" applyBorder="1" applyAlignment="1">
      <alignment horizontal="center" vertical="center"/>
    </xf>
    <xf numFmtId="0" fontId="12" fillId="10" borderId="0" xfId="0" applyFont="1" applyFill="1" applyProtection="1">
      <protection locked="0"/>
    </xf>
    <xf numFmtId="0" fontId="11" fillId="10" borderId="5" xfId="0" applyFont="1" applyFill="1" applyBorder="1" applyAlignment="1">
      <alignment horizontal="center" vertical="center" wrapText="1"/>
    </xf>
    <xf numFmtId="0" fontId="12" fillId="10" borderId="5" xfId="0" applyFont="1" applyFill="1" applyBorder="1" applyAlignment="1">
      <alignment horizontal="center" vertical="center" wrapText="1"/>
    </xf>
    <xf numFmtId="0" fontId="12" fillId="10" borderId="0" xfId="0" applyFont="1" applyFill="1" applyBorder="1" applyProtection="1">
      <protection locked="0"/>
    </xf>
    <xf numFmtId="0" fontId="12" fillId="10" borderId="0" xfId="0" applyFont="1" applyFill="1" applyBorder="1" applyAlignment="1">
      <alignment horizontal="center" vertical="center" wrapText="1"/>
    </xf>
    <xf numFmtId="1" fontId="12" fillId="23" borderId="29" xfId="0" applyNumberFormat="1" applyFont="1" applyFill="1" applyBorder="1" applyAlignment="1" applyProtection="1">
      <alignment horizontal="right"/>
      <protection locked="0"/>
    </xf>
    <xf numFmtId="164" fontId="12" fillId="23" borderId="29" xfId="3" applyNumberFormat="1" applyFont="1" applyFill="1" applyBorder="1" applyAlignment="1" applyProtection="1">
      <alignment horizontal="left"/>
      <protection locked="0"/>
    </xf>
    <xf numFmtId="164" fontId="12" fillId="10" borderId="0" xfId="3" applyNumberFormat="1" applyFont="1" applyFill="1" applyBorder="1" applyAlignment="1" applyProtection="1">
      <alignment horizontal="left"/>
      <protection locked="0"/>
    </xf>
    <xf numFmtId="0" fontId="11" fillId="10" borderId="5" xfId="0" applyFont="1" applyFill="1" applyBorder="1" applyAlignment="1" applyProtection="1">
      <alignment horizontal="center" vertical="center" wrapText="1"/>
    </xf>
    <xf numFmtId="0" fontId="11" fillId="10" borderId="7" xfId="0" applyFont="1" applyFill="1" applyBorder="1" applyAlignment="1" applyProtection="1">
      <alignment horizontal="center" vertical="center" wrapText="1"/>
    </xf>
    <xf numFmtId="0" fontId="11" fillId="10" borderId="0" xfId="0" applyFont="1" applyFill="1" applyAlignment="1" applyProtection="1">
      <alignment horizontal="center" vertical="center" wrapText="1"/>
    </xf>
    <xf numFmtId="0" fontId="51" fillId="10" borderId="35" xfId="0" applyFont="1" applyFill="1" applyBorder="1" applyAlignment="1" applyProtection="1">
      <alignment horizontal="center" vertical="center" wrapText="1"/>
    </xf>
    <xf numFmtId="0" fontId="11" fillId="10" borderId="67" xfId="0" applyFont="1" applyFill="1" applyBorder="1" applyAlignment="1" applyProtection="1">
      <alignment horizontal="center" vertical="center" wrapText="1"/>
    </xf>
    <xf numFmtId="0" fontId="11" fillId="10" borderId="67" xfId="0" applyFont="1" applyFill="1" applyBorder="1" applyAlignment="1" applyProtection="1">
      <alignment horizontal="center" vertical="center"/>
    </xf>
    <xf numFmtId="0" fontId="12" fillId="10" borderId="67" xfId="0" applyFont="1" applyFill="1" applyBorder="1" applyProtection="1"/>
    <xf numFmtId="0" fontId="11" fillId="10" borderId="66" xfId="0" applyFont="1" applyFill="1" applyBorder="1" applyAlignment="1" applyProtection="1">
      <alignment wrapText="1"/>
    </xf>
    <xf numFmtId="0" fontId="11" fillId="10" borderId="32" xfId="0" applyFont="1" applyFill="1" applyBorder="1" applyAlignment="1" applyProtection="1">
      <alignment horizontal="center" vertical="center" wrapText="1"/>
    </xf>
    <xf numFmtId="0" fontId="12" fillId="10" borderId="68" xfId="0" applyFont="1" applyFill="1" applyBorder="1" applyProtection="1"/>
    <xf numFmtId="0" fontId="12" fillId="10" borderId="72" xfId="0" applyFont="1" applyFill="1" applyBorder="1" applyProtection="1"/>
    <xf numFmtId="0" fontId="33" fillId="12" borderId="0" xfId="0" applyFont="1" applyFill="1" applyBorder="1" applyAlignment="1" applyProtection="1">
      <alignment horizontal="center" vertical="center"/>
    </xf>
    <xf numFmtId="0" fontId="11" fillId="10" borderId="0" xfId="0" applyFont="1" applyFill="1" applyAlignment="1" applyProtection="1">
      <alignment horizontal="center" vertical="center"/>
    </xf>
    <xf numFmtId="0" fontId="33" fillId="13" borderId="0" xfId="0" applyFont="1" applyFill="1" applyBorder="1" applyAlignment="1" applyProtection="1">
      <alignment horizontal="center" vertical="center" wrapText="1"/>
    </xf>
    <xf numFmtId="0" fontId="49" fillId="10" borderId="0" xfId="0" applyFont="1" applyFill="1" applyAlignment="1" applyProtection="1">
      <alignment vertical="center"/>
    </xf>
    <xf numFmtId="0" fontId="33" fillId="11" borderId="0" xfId="0" applyFont="1" applyFill="1" applyBorder="1" applyAlignment="1" applyProtection="1">
      <alignment horizontal="center" vertical="center"/>
    </xf>
    <xf numFmtId="0" fontId="12" fillId="10" borderId="5" xfId="0" applyFont="1" applyFill="1" applyBorder="1" applyAlignment="1" applyProtection="1">
      <alignment horizontal="center" vertical="center" wrapText="1"/>
    </xf>
    <xf numFmtId="0" fontId="12" fillId="37" borderId="5" xfId="0" applyFont="1" applyFill="1" applyBorder="1" applyAlignment="1" applyProtection="1">
      <alignment horizontal="center" vertical="center" wrapText="1"/>
    </xf>
    <xf numFmtId="0" fontId="12" fillId="10" borderId="59" xfId="0" applyFont="1" applyFill="1" applyBorder="1" applyAlignment="1" applyProtection="1">
      <alignment horizontal="center" vertical="center" wrapText="1"/>
    </xf>
    <xf numFmtId="0" fontId="12" fillId="10" borderId="10" xfId="0" applyFont="1" applyFill="1" applyBorder="1" applyAlignment="1" applyProtection="1">
      <alignment horizontal="center" vertical="center" wrapText="1"/>
    </xf>
    <xf numFmtId="0" fontId="34" fillId="10" borderId="5" xfId="0" applyFont="1" applyFill="1" applyBorder="1" applyAlignment="1" applyProtection="1">
      <alignment horizontal="center" vertical="center" wrapText="1"/>
    </xf>
    <xf numFmtId="0" fontId="34" fillId="37" borderId="5" xfId="0" applyFont="1" applyFill="1" applyBorder="1" applyAlignment="1" applyProtection="1">
      <alignment horizontal="center" vertical="center" wrapText="1"/>
    </xf>
    <xf numFmtId="0" fontId="34" fillId="10" borderId="11" xfId="0" applyFont="1" applyFill="1" applyBorder="1" applyAlignment="1" applyProtection="1">
      <alignment horizontal="center" vertical="center" wrapText="1"/>
    </xf>
    <xf numFmtId="0" fontId="34" fillId="10" borderId="16" xfId="0" applyFont="1" applyFill="1" applyBorder="1" applyAlignment="1" applyProtection="1">
      <alignment horizontal="center" vertical="center" wrapText="1"/>
    </xf>
    <xf numFmtId="0" fontId="34" fillId="10" borderId="10" xfId="0" applyFont="1" applyFill="1" applyBorder="1" applyAlignment="1" applyProtection="1">
      <alignment horizontal="center" vertical="center" wrapText="1"/>
    </xf>
    <xf numFmtId="0" fontId="34" fillId="37" borderId="16" xfId="0" applyFont="1" applyFill="1" applyBorder="1" applyAlignment="1" applyProtection="1">
      <alignment horizontal="center" vertical="center" wrapText="1"/>
    </xf>
    <xf numFmtId="0" fontId="50" fillId="10" borderId="0" xfId="0" applyFont="1" applyFill="1" applyAlignment="1" applyProtection="1">
      <alignment horizontal="center" vertical="center" wrapText="1"/>
    </xf>
    <xf numFmtId="0" fontId="12" fillId="10" borderId="16" xfId="0" applyFont="1" applyFill="1" applyBorder="1" applyAlignment="1" applyProtection="1">
      <alignment horizontal="center" vertical="center" wrapText="1"/>
    </xf>
    <xf numFmtId="0" fontId="12" fillId="10" borderId="0" xfId="0" applyFont="1" applyFill="1" applyAlignment="1" applyProtection="1">
      <alignment horizontal="center" vertical="center" wrapText="1"/>
    </xf>
    <xf numFmtId="0" fontId="12" fillId="10" borderId="5" xfId="0" applyFont="1" applyFill="1" applyBorder="1" applyAlignment="1" applyProtection="1">
      <alignment horizontal="center" vertical="center" wrapText="1"/>
      <protection locked="0"/>
    </xf>
    <xf numFmtId="0" fontId="12" fillId="10" borderId="11" xfId="0" applyFont="1" applyFill="1" applyBorder="1" applyAlignment="1" applyProtection="1">
      <alignment horizontal="center" vertical="center" wrapText="1"/>
    </xf>
    <xf numFmtId="0" fontId="12" fillId="10" borderId="0" xfId="0" applyFont="1" applyFill="1" applyAlignment="1" applyProtection="1">
      <alignment vertical="center"/>
    </xf>
    <xf numFmtId="0" fontId="12" fillId="10" borderId="12" xfId="0" applyFont="1" applyFill="1" applyBorder="1" applyAlignment="1" applyProtection="1">
      <alignment horizontal="center" vertical="center" wrapText="1"/>
      <protection locked="0"/>
    </xf>
    <xf numFmtId="2" fontId="49" fillId="10" borderId="2" xfId="0" applyNumberFormat="1" applyFont="1" applyFill="1" applyBorder="1" applyAlignment="1" applyProtection="1">
      <alignment vertical="top" wrapText="1"/>
    </xf>
    <xf numFmtId="2" fontId="34" fillId="10" borderId="0" xfId="0" applyNumberFormat="1" applyFont="1" applyFill="1" applyAlignment="1" applyProtection="1">
      <alignment vertical="center"/>
    </xf>
    <xf numFmtId="2" fontId="52" fillId="37" borderId="4" xfId="1" applyNumberFormat="1" applyFont="1" applyFill="1" applyBorder="1" applyAlignment="1" applyProtection="1">
      <alignment horizontal="center" vertical="center" wrapText="1"/>
      <protection locked="0"/>
    </xf>
    <xf numFmtId="2" fontId="49" fillId="37" borderId="4" xfId="1" applyNumberFormat="1" applyFont="1" applyFill="1" applyBorder="1" applyAlignment="1" applyProtection="1">
      <alignment horizontal="center" vertical="center" wrapText="1"/>
    </xf>
    <xf numFmtId="2" fontId="34" fillId="10" borderId="0" xfId="0" applyNumberFormat="1" applyFont="1" applyFill="1" applyAlignment="1" applyProtection="1">
      <alignment horizontal="center" vertical="center" wrapText="1"/>
    </xf>
    <xf numFmtId="2" fontId="34" fillId="10" borderId="15" xfId="0" applyNumberFormat="1" applyFont="1" applyFill="1" applyBorder="1" applyAlignment="1" applyProtection="1">
      <alignment horizontal="center" vertical="center"/>
    </xf>
    <xf numFmtId="2" fontId="34" fillId="10" borderId="15" xfId="0" applyNumberFormat="1" applyFont="1" applyFill="1" applyBorder="1" applyAlignment="1" applyProtection="1">
      <alignment vertical="center"/>
    </xf>
    <xf numFmtId="2" fontId="49" fillId="10" borderId="0" xfId="1" applyNumberFormat="1" applyFont="1" applyFill="1" applyAlignment="1" applyProtection="1">
      <alignment horizontal="center" vertical="center"/>
    </xf>
    <xf numFmtId="2" fontId="49" fillId="6" borderId="4" xfId="0" applyNumberFormat="1" applyFont="1" applyFill="1" applyBorder="1" applyAlignment="1" applyProtection="1">
      <alignment vertical="center"/>
    </xf>
    <xf numFmtId="2" fontId="34" fillId="10" borderId="0" xfId="0" applyNumberFormat="1" applyFont="1" applyFill="1" applyAlignment="1" applyProtection="1">
      <alignment vertical="top"/>
    </xf>
    <xf numFmtId="2" fontId="34" fillId="10" borderId="69" xfId="0" applyNumberFormat="1" applyFont="1" applyFill="1" applyBorder="1" applyAlignment="1" applyProtection="1">
      <alignment vertical="center"/>
    </xf>
    <xf numFmtId="2" fontId="49" fillId="37" borderId="70" xfId="1" applyNumberFormat="1" applyFont="1" applyFill="1" applyBorder="1" applyAlignment="1" applyProtection="1">
      <alignment horizontal="center" vertical="center" wrapText="1"/>
    </xf>
    <xf numFmtId="2" fontId="34" fillId="6" borderId="4" xfId="0" applyNumberFormat="1" applyFont="1" applyFill="1" applyBorder="1" applyAlignment="1" applyProtection="1">
      <alignment vertical="center"/>
    </xf>
    <xf numFmtId="2" fontId="49" fillId="6" borderId="20" xfId="0" applyNumberFormat="1" applyFont="1" applyFill="1" applyBorder="1" applyAlignment="1" applyProtection="1">
      <alignment vertical="center"/>
    </xf>
    <xf numFmtId="2" fontId="49" fillId="6" borderId="4" xfId="0" applyNumberFormat="1" applyFont="1" applyFill="1" applyBorder="1" applyAlignment="1" applyProtection="1">
      <alignment vertical="center"/>
      <protection locked="0"/>
    </xf>
    <xf numFmtId="2" fontId="49" fillId="37" borderId="4" xfId="1" applyNumberFormat="1" applyFont="1" applyFill="1" applyBorder="1" applyAlignment="1" applyProtection="1">
      <alignment vertical="center"/>
    </xf>
    <xf numFmtId="2" fontId="49" fillId="37" borderId="4" xfId="0" applyNumberFormat="1" applyFont="1" applyFill="1" applyBorder="1" applyAlignment="1" applyProtection="1">
      <alignment vertical="center"/>
    </xf>
    <xf numFmtId="2" fontId="49" fillId="6" borderId="4" xfId="1" applyNumberFormat="1" applyFont="1" applyFill="1" applyBorder="1" applyAlignment="1" applyProtection="1">
      <alignment vertical="center"/>
      <protection locked="0"/>
    </xf>
    <xf numFmtId="2" fontId="34" fillId="6" borderId="4" xfId="0" applyNumberFormat="1" applyFont="1" applyFill="1" applyBorder="1" applyAlignment="1" applyProtection="1">
      <alignment vertical="center"/>
      <protection locked="0"/>
    </xf>
    <xf numFmtId="2" fontId="49" fillId="6" borderId="71" xfId="0" applyNumberFormat="1" applyFont="1" applyFill="1" applyBorder="1" applyAlignment="1" applyProtection="1">
      <alignment vertical="center"/>
      <protection locked="0"/>
    </xf>
    <xf numFmtId="2" fontId="49" fillId="6" borderId="20" xfId="0" applyNumberFormat="1" applyFont="1" applyFill="1" applyBorder="1" applyAlignment="1" applyProtection="1">
      <alignment vertical="center"/>
      <protection locked="0"/>
    </xf>
    <xf numFmtId="2" fontId="49" fillId="10" borderId="4" xfId="0" applyNumberFormat="1" applyFont="1" applyFill="1" applyBorder="1" applyAlignment="1" applyProtection="1">
      <alignment vertical="center"/>
    </xf>
    <xf numFmtId="0" fontId="49" fillId="10" borderId="0" xfId="0" applyFont="1" applyFill="1" applyAlignment="1" applyProtection="1">
      <alignment vertical="top" wrapText="1"/>
    </xf>
    <xf numFmtId="0" fontId="49" fillId="10" borderId="0" xfId="0" applyFont="1" applyFill="1" applyAlignment="1" applyProtection="1">
      <alignment vertical="center" wrapText="1"/>
    </xf>
    <xf numFmtId="3" fontId="49" fillId="10" borderId="0" xfId="0" applyNumberFormat="1" applyFont="1" applyFill="1" applyAlignment="1" applyProtection="1">
      <alignment horizontal="center" vertical="center" wrapText="1"/>
    </xf>
    <xf numFmtId="1" fontId="49" fillId="10" borderId="0" xfId="0" applyNumberFormat="1" applyFont="1" applyFill="1" applyAlignment="1" applyProtection="1">
      <alignment horizontal="center" vertical="center" wrapText="1"/>
    </xf>
    <xf numFmtId="0" fontId="34" fillId="10" borderId="0" xfId="0" applyFont="1" applyFill="1" applyAlignment="1" applyProtection="1">
      <alignment horizontal="center" vertical="center" wrapText="1"/>
    </xf>
    <xf numFmtId="0" fontId="49" fillId="10" borderId="0" xfId="0" applyFont="1" applyFill="1" applyAlignment="1" applyProtection="1">
      <alignment horizontal="center" vertical="center" wrapText="1"/>
    </xf>
    <xf numFmtId="9" fontId="49" fillId="10" borderId="0" xfId="1" applyFont="1" applyFill="1" applyAlignment="1" applyProtection="1">
      <alignment horizontal="center" vertical="center"/>
    </xf>
    <xf numFmtId="165" fontId="49" fillId="10" borderId="0" xfId="1" applyNumberFormat="1" applyFont="1" applyFill="1" applyAlignment="1" applyProtection="1">
      <alignment horizontal="center" vertical="center"/>
    </xf>
    <xf numFmtId="3" fontId="49" fillId="10" borderId="0" xfId="1" applyNumberFormat="1" applyFont="1" applyFill="1" applyAlignment="1" applyProtection="1">
      <alignment horizontal="center" vertical="center"/>
    </xf>
    <xf numFmtId="9" fontId="34" fillId="10" borderId="0" xfId="1" applyFont="1" applyFill="1" applyAlignment="1" applyProtection="1">
      <alignment horizontal="center" vertical="center" wrapText="1"/>
    </xf>
    <xf numFmtId="3" fontId="49" fillId="10" borderId="24" xfId="1" applyNumberFormat="1" applyFont="1" applyFill="1" applyBorder="1" applyAlignment="1" applyProtection="1">
      <alignment horizontal="center" vertical="center"/>
    </xf>
    <xf numFmtId="0" fontId="34" fillId="10" borderId="0" xfId="0" applyFont="1" applyFill="1" applyAlignment="1" applyProtection="1">
      <alignment vertical="top"/>
    </xf>
    <xf numFmtId="2" fontId="34" fillId="10" borderId="0" xfId="1" applyNumberFormat="1" applyFont="1" applyFill="1" applyAlignment="1" applyProtection="1">
      <alignment horizontal="center" vertical="center" wrapText="1"/>
    </xf>
    <xf numFmtId="0" fontId="34" fillId="6" borderId="14" xfId="0" applyFont="1" applyFill="1" applyBorder="1" applyAlignment="1" applyProtection="1">
      <alignment horizontal="centerContinuous"/>
    </xf>
    <xf numFmtId="0" fontId="34" fillId="10" borderId="0" xfId="0" applyFont="1" applyFill="1" applyProtection="1"/>
    <xf numFmtId="3" fontId="34" fillId="6" borderId="5" xfId="0" applyNumberFormat="1" applyFont="1" applyFill="1" applyBorder="1" applyProtection="1">
      <protection locked="0"/>
    </xf>
    <xf numFmtId="9" fontId="49" fillId="37" borderId="4" xfId="1" applyFont="1" applyFill="1" applyBorder="1" applyAlignment="1" applyProtection="1">
      <alignment vertical="center"/>
    </xf>
    <xf numFmtId="0" fontId="34" fillId="10" borderId="0" xfId="0" applyFont="1" applyFill="1" applyAlignment="1" applyProtection="1">
      <alignment horizontal="center" vertical="center"/>
    </xf>
    <xf numFmtId="2" fontId="34" fillId="37" borderId="5" xfId="0" applyNumberFormat="1" applyFont="1" applyFill="1" applyBorder="1" applyProtection="1"/>
    <xf numFmtId="9" fontId="34" fillId="37" borderId="5" xfId="1" applyFont="1" applyFill="1" applyBorder="1" applyProtection="1"/>
    <xf numFmtId="165" fontId="50" fillId="10" borderId="0" xfId="0" applyNumberFormat="1" applyFont="1" applyFill="1" applyAlignment="1" applyProtection="1">
      <alignment horizontal="center" vertical="center"/>
    </xf>
    <xf numFmtId="0" fontId="34" fillId="6" borderId="5" xfId="0" applyFont="1" applyFill="1" applyBorder="1" applyProtection="1">
      <protection locked="0"/>
    </xf>
    <xf numFmtId="2" fontId="34" fillId="37" borderId="5" xfId="1" applyNumberFormat="1" applyFont="1" applyFill="1" applyBorder="1" applyProtection="1"/>
    <xf numFmtId="4" fontId="34" fillId="6" borderId="5" xfId="0" applyNumberFormat="1" applyFont="1" applyFill="1" applyBorder="1" applyProtection="1">
      <protection locked="0"/>
    </xf>
    <xf numFmtId="0" fontId="12" fillId="37" borderId="16" xfId="0" applyFont="1" applyFill="1" applyBorder="1" applyAlignment="1" applyProtection="1">
      <alignment horizontal="center" vertical="center" wrapText="1"/>
    </xf>
    <xf numFmtId="0" fontId="49" fillId="10" borderId="26" xfId="0" applyFont="1" applyFill="1" applyBorder="1" applyAlignment="1" applyProtection="1">
      <alignment horizontal="center" vertical="center" wrapText="1"/>
    </xf>
    <xf numFmtId="0" fontId="50" fillId="10" borderId="0" xfId="0" applyFont="1" applyFill="1" applyProtection="1"/>
    <xf numFmtId="0" fontId="49" fillId="10" borderId="16" xfId="0" applyFont="1" applyFill="1" applyBorder="1" applyAlignment="1" applyProtection="1">
      <alignment horizontal="center" vertical="center" wrapText="1"/>
    </xf>
    <xf numFmtId="0" fontId="50" fillId="10" borderId="73" xfId="0" applyFont="1" applyFill="1" applyBorder="1" applyProtection="1"/>
    <xf numFmtId="0" fontId="34" fillId="10" borderId="59" xfId="0" applyFont="1" applyFill="1" applyBorder="1" applyAlignment="1" applyProtection="1">
      <alignment horizontal="center" vertical="center" wrapText="1"/>
    </xf>
    <xf numFmtId="2" fontId="49" fillId="10" borderId="5" xfId="0" applyNumberFormat="1" applyFont="1" applyFill="1" applyBorder="1" applyProtection="1"/>
    <xf numFmtId="2" fontId="49" fillId="10" borderId="4" xfId="1" applyNumberFormat="1" applyFont="1" applyFill="1" applyBorder="1" applyAlignment="1" applyProtection="1">
      <alignment vertical="center"/>
    </xf>
    <xf numFmtId="2" fontId="49" fillId="10" borderId="0" xfId="0" applyNumberFormat="1" applyFont="1" applyFill="1" applyAlignment="1" applyProtection="1">
      <alignment vertical="center"/>
    </xf>
    <xf numFmtId="2" fontId="49" fillId="10" borderId="0" xfId="0" applyNumberFormat="1" applyFont="1" applyFill="1" applyAlignment="1" applyProtection="1">
      <alignment horizontal="center" vertical="center" wrapText="1"/>
    </xf>
    <xf numFmtId="2" fontId="49" fillId="10" borderId="15" xfId="0" applyNumberFormat="1" applyFont="1" applyFill="1" applyBorder="1" applyAlignment="1" applyProtection="1">
      <alignment vertical="center"/>
    </xf>
    <xf numFmtId="2" fontId="49" fillId="10" borderId="4" xfId="3" applyNumberFormat="1" applyFont="1" applyFill="1" applyBorder="1" applyAlignment="1" applyProtection="1">
      <alignment vertical="center"/>
    </xf>
    <xf numFmtId="2" fontId="49" fillId="10" borderId="4" xfId="0" applyNumberFormat="1" applyFont="1" applyFill="1" applyBorder="1" applyAlignment="1" applyProtection="1">
      <alignment vertical="center"/>
      <protection locked="0"/>
    </xf>
    <xf numFmtId="2" fontId="49" fillId="37" borderId="5" xfId="0" applyNumberFormat="1" applyFont="1" applyFill="1" applyBorder="1" applyProtection="1"/>
    <xf numFmtId="0" fontId="11" fillId="10" borderId="2" xfId="0" applyFont="1" applyFill="1" applyBorder="1" applyAlignment="1" applyProtection="1">
      <alignment horizontal="center" vertical="center" wrapText="1"/>
      <protection locked="0"/>
    </xf>
    <xf numFmtId="0" fontId="11" fillId="10" borderId="2" xfId="0" applyFont="1" applyFill="1" applyBorder="1" applyAlignment="1" applyProtection="1">
      <alignment horizontal="center" vertical="center" wrapText="1"/>
    </xf>
    <xf numFmtId="0" fontId="12" fillId="0" borderId="5" xfId="0" applyFont="1" applyFill="1" applyBorder="1" applyAlignment="1" applyProtection="1">
      <alignment horizontal="center" vertical="center" wrapText="1"/>
    </xf>
    <xf numFmtId="0" fontId="12" fillId="10" borderId="16" xfId="0" applyFont="1" applyFill="1" applyBorder="1" applyAlignment="1" applyProtection="1">
      <alignment horizontal="center" vertical="center" wrapText="1"/>
      <protection locked="0"/>
    </xf>
    <xf numFmtId="2" fontId="49" fillId="37" borderId="4" xfId="3" applyNumberFormat="1" applyFont="1" applyFill="1" applyBorder="1" applyAlignment="1" applyProtection="1">
      <alignment vertical="center"/>
    </xf>
    <xf numFmtId="0" fontId="12" fillId="0" borderId="9" xfId="0" applyFont="1" applyFill="1" applyBorder="1" applyAlignment="1" applyProtection="1">
      <alignment horizontal="center" vertical="center" wrapText="1"/>
    </xf>
    <xf numFmtId="0" fontId="34" fillId="10" borderId="16" xfId="0" applyFont="1" applyFill="1" applyBorder="1" applyAlignment="1" applyProtection="1">
      <alignment horizontal="center" vertical="center" wrapText="1"/>
      <protection locked="0"/>
    </xf>
    <xf numFmtId="2" fontId="49" fillId="37" borderId="4" xfId="1" applyNumberFormat="1" applyFont="1" applyFill="1" applyBorder="1" applyAlignment="1" applyProtection="1">
      <alignment horizontal="right" vertical="center" wrapText="1"/>
    </xf>
    <xf numFmtId="2" fontId="34" fillId="21" borderId="5" xfId="0" applyNumberFormat="1" applyFont="1" applyFill="1" applyBorder="1" applyProtection="1">
      <protection locked="0"/>
    </xf>
    <xf numFmtId="0" fontId="12" fillId="37" borderId="9" xfId="0" applyFont="1" applyFill="1" applyBorder="1" applyAlignment="1" applyProtection="1">
      <alignment horizontal="center" vertical="center" wrapText="1"/>
    </xf>
    <xf numFmtId="2" fontId="49" fillId="37" borderId="5" xfId="1" applyNumberFormat="1" applyFont="1" applyFill="1" applyBorder="1" applyProtection="1"/>
    <xf numFmtId="2" fontId="49" fillId="10" borderId="5" xfId="1" applyNumberFormat="1" applyFont="1" applyFill="1" applyBorder="1" applyProtection="1"/>
    <xf numFmtId="0" fontId="12" fillId="10" borderId="0" xfId="0" applyFont="1" applyFill="1" applyBorder="1" applyAlignment="1" applyProtection="1">
      <alignment horizontal="center" vertical="center" wrapText="1"/>
    </xf>
    <xf numFmtId="0" fontId="12" fillId="10" borderId="7" xfId="0" applyFont="1" applyFill="1" applyBorder="1" applyAlignment="1" applyProtection="1">
      <alignment horizontal="center" vertical="center" wrapText="1"/>
    </xf>
    <xf numFmtId="0" fontId="12" fillId="6" borderId="2" xfId="0" applyFont="1" applyFill="1" applyBorder="1" applyAlignment="1">
      <alignment horizontal="center" vertical="center" wrapText="1"/>
    </xf>
    <xf numFmtId="0" fontId="54" fillId="0" borderId="2" xfId="0" applyFont="1" applyBorder="1"/>
    <xf numFmtId="2" fontId="54" fillId="0" borderId="2" xfId="1" applyNumberFormat="1" applyFont="1" applyBorder="1"/>
    <xf numFmtId="0" fontId="55" fillId="0" borderId="2" xfId="0" applyFont="1" applyBorder="1"/>
    <xf numFmtId="2" fontId="55" fillId="0" borderId="2" xfId="1" applyNumberFormat="1" applyFont="1" applyBorder="1"/>
    <xf numFmtId="0" fontId="56" fillId="0" borderId="2" xfId="0" applyFont="1" applyBorder="1"/>
    <xf numFmtId="2" fontId="56" fillId="0" borderId="2" xfId="1" applyNumberFormat="1" applyFont="1" applyBorder="1"/>
    <xf numFmtId="0" fontId="12" fillId="0" borderId="0" xfId="0" applyFont="1" applyBorder="1"/>
    <xf numFmtId="167" fontId="54" fillId="0" borderId="2" xfId="1" applyNumberFormat="1" applyFont="1" applyBorder="1"/>
    <xf numFmtId="167" fontId="55" fillId="0" borderId="2" xfId="1" applyNumberFormat="1" applyFont="1" applyBorder="1"/>
    <xf numFmtId="167" fontId="56" fillId="0" borderId="2" xfId="1" applyNumberFormat="1" applyFont="1" applyBorder="1"/>
    <xf numFmtId="0" fontId="11" fillId="5" borderId="0" xfId="0" applyFont="1" applyFill="1"/>
    <xf numFmtId="2" fontId="12" fillId="6" borderId="2" xfId="0" applyNumberFormat="1" applyFont="1" applyFill="1" applyBorder="1" applyAlignment="1">
      <alignment horizontal="center" vertical="center" wrapText="1"/>
    </xf>
    <xf numFmtId="9" fontId="54" fillId="0" borderId="2" xfId="1" applyFont="1" applyBorder="1"/>
    <xf numFmtId="9" fontId="55" fillId="0" borderId="2" xfId="1" applyFont="1" applyBorder="1"/>
    <xf numFmtId="9" fontId="56" fillId="0" borderId="2" xfId="1" applyFont="1" applyBorder="1"/>
    <xf numFmtId="167" fontId="54" fillId="0" borderId="2" xfId="1" applyNumberFormat="1" applyFont="1" applyBorder="1" applyAlignment="1">
      <alignment wrapText="1"/>
    </xf>
    <xf numFmtId="167" fontId="34" fillId="21" borderId="5" xfId="0" applyNumberFormat="1" applyFont="1" applyFill="1" applyBorder="1" applyAlignment="1" applyProtection="1">
      <alignment wrapText="1"/>
      <protection locked="0"/>
    </xf>
    <xf numFmtId="167" fontId="56" fillId="0" borderId="2" xfId="1" applyNumberFormat="1" applyFont="1" applyBorder="1" applyAlignment="1">
      <alignment wrapText="1"/>
    </xf>
    <xf numFmtId="2" fontId="54" fillId="0" borderId="2" xfId="3" applyNumberFormat="1" applyFont="1" applyBorder="1"/>
    <xf numFmtId="2" fontId="55" fillId="0" borderId="2" xfId="3" applyNumberFormat="1" applyFont="1" applyBorder="1"/>
    <xf numFmtId="2" fontId="56" fillId="0" borderId="2" xfId="3" applyNumberFormat="1" applyFont="1" applyBorder="1"/>
    <xf numFmtId="0" fontId="12" fillId="29" borderId="0" xfId="0" applyFont="1" applyFill="1" applyAlignment="1">
      <alignment horizontal="left" vertical="center" wrapText="1" indent="1"/>
    </xf>
    <xf numFmtId="0" fontId="58" fillId="29" borderId="0" xfId="0" applyFont="1" applyFill="1" applyAlignment="1">
      <alignment horizontal="center" vertical="center" wrapText="1"/>
    </xf>
    <xf numFmtId="0" fontId="12" fillId="29" borderId="36" xfId="0" applyFont="1" applyFill="1" applyBorder="1" applyAlignment="1">
      <alignment horizontal="left" vertical="center" wrapText="1" indent="1"/>
    </xf>
    <xf numFmtId="0" fontId="41" fillId="29" borderId="36" xfId="0" applyFont="1" applyFill="1" applyBorder="1" applyAlignment="1">
      <alignment vertical="center" wrapText="1"/>
    </xf>
    <xf numFmtId="0" fontId="59" fillId="0" borderId="35" xfId="0" applyFont="1" applyBorder="1"/>
    <xf numFmtId="0" fontId="12" fillId="0" borderId="35" xfId="0" applyFont="1" applyBorder="1"/>
    <xf numFmtId="0" fontId="14" fillId="25" borderId="0" xfId="0" applyFont="1" applyFill="1" applyBorder="1"/>
    <xf numFmtId="0" fontId="14" fillId="25" borderId="1" xfId="0" applyFont="1" applyFill="1" applyBorder="1"/>
    <xf numFmtId="0" fontId="12" fillId="0" borderId="35" xfId="0" applyFont="1" applyBorder="1" applyAlignment="1">
      <alignment vertical="center"/>
    </xf>
    <xf numFmtId="0" fontId="14" fillId="25" borderId="0" xfId="0" applyFont="1" applyFill="1"/>
    <xf numFmtId="0" fontId="12" fillId="25" borderId="36" xfId="0" applyFont="1" applyFill="1" applyBorder="1"/>
    <xf numFmtId="0" fontId="12" fillId="29" borderId="0" xfId="0" applyFont="1" applyFill="1" applyAlignment="1">
      <alignment horizontal="left" vertical="top" wrapText="1" indent="1"/>
    </xf>
    <xf numFmtId="0" fontId="12" fillId="29" borderId="0" xfId="0" applyFont="1" applyFill="1" applyAlignment="1">
      <alignment horizontal="left" vertical="top" wrapText="1"/>
    </xf>
    <xf numFmtId="0" fontId="58" fillId="29" borderId="0" xfId="0" applyFont="1" applyFill="1" applyAlignment="1">
      <alignment horizontal="left" vertical="top" wrapText="1"/>
    </xf>
    <xf numFmtId="0" fontId="12" fillId="29" borderId="36" xfId="0" applyFont="1" applyFill="1" applyBorder="1" applyAlignment="1">
      <alignment horizontal="left" vertical="top" wrapText="1"/>
    </xf>
    <xf numFmtId="0" fontId="41" fillId="29" borderId="36" xfId="0" applyFont="1" applyFill="1" applyBorder="1" applyAlignment="1">
      <alignment horizontal="left" vertical="top" wrapText="1"/>
    </xf>
    <xf numFmtId="0" fontId="12" fillId="29" borderId="0" xfId="0" applyFont="1" applyFill="1" applyAlignment="1">
      <alignment horizontal="left" wrapText="1"/>
    </xf>
    <xf numFmtId="0" fontId="12" fillId="29" borderId="36" xfId="0" applyFont="1" applyFill="1" applyBorder="1" applyAlignment="1">
      <alignment horizontal="left" wrapText="1"/>
    </xf>
    <xf numFmtId="0" fontId="20" fillId="29" borderId="35" xfId="0" applyFont="1" applyFill="1" applyBorder="1" applyAlignment="1">
      <alignment horizontal="left" vertical="top" wrapText="1"/>
    </xf>
    <xf numFmtId="0" fontId="0" fillId="29" borderId="35" xfId="0" applyFill="1" applyBorder="1" applyAlignment="1">
      <alignment horizontal="left" vertical="top"/>
    </xf>
    <xf numFmtId="0" fontId="58" fillId="29" borderId="0" xfId="0" applyFont="1" applyFill="1" applyAlignment="1">
      <alignment horizontal="left" wrapText="1"/>
    </xf>
    <xf numFmtId="0" fontId="12" fillId="29" borderId="0" xfId="0" applyFont="1" applyFill="1" applyAlignment="1">
      <alignment horizontal="left"/>
    </xf>
    <xf numFmtId="0" fontId="12" fillId="0" borderId="45" xfId="0" applyFont="1" applyBorder="1"/>
    <xf numFmtId="0" fontId="12" fillId="0" borderId="47" xfId="0" applyFont="1" applyBorder="1"/>
    <xf numFmtId="0" fontId="12" fillId="0" borderId="36" xfId="0" applyFont="1" applyBorder="1"/>
    <xf numFmtId="0" fontId="12" fillId="0" borderId="37" xfId="0" applyFont="1" applyBorder="1"/>
    <xf numFmtId="0" fontId="12" fillId="0" borderId="1" xfId="0" applyFont="1" applyBorder="1"/>
    <xf numFmtId="0" fontId="12" fillId="0" borderId="27" xfId="0" applyFont="1" applyBorder="1"/>
    <xf numFmtId="0" fontId="12" fillId="0" borderId="35" xfId="0" applyFont="1" applyBorder="1" applyAlignment="1">
      <alignment horizontal="left" wrapText="1"/>
    </xf>
    <xf numFmtId="0" fontId="12" fillId="0" borderId="36" xfId="0" applyFont="1" applyBorder="1" applyAlignment="1">
      <alignment horizontal="left" wrapText="1"/>
    </xf>
    <xf numFmtId="0" fontId="12" fillId="0" borderId="35" xfId="0" applyFont="1" applyBorder="1" applyAlignment="1">
      <alignment horizontal="left"/>
    </xf>
    <xf numFmtId="0" fontId="12" fillId="0" borderId="36" xfId="0" applyFont="1" applyBorder="1" applyAlignment="1">
      <alignment horizontal="left"/>
    </xf>
    <xf numFmtId="0" fontId="12" fillId="27" borderId="0" xfId="0" applyFont="1" applyFill="1"/>
    <xf numFmtId="0" fontId="12" fillId="27" borderId="36" xfId="0" applyFont="1" applyFill="1" applyBorder="1"/>
    <xf numFmtId="0" fontId="13" fillId="20" borderId="0" xfId="0" applyFont="1" applyFill="1" applyAlignment="1" applyProtection="1">
      <alignment wrapText="1"/>
    </xf>
    <xf numFmtId="0" fontId="13" fillId="8" borderId="0" xfId="0" applyFont="1" applyFill="1"/>
    <xf numFmtId="0" fontId="13" fillId="5" borderId="0" xfId="0" applyFont="1" applyFill="1"/>
    <xf numFmtId="0" fontId="13" fillId="4" borderId="0" xfId="0" applyFont="1" applyFill="1"/>
    <xf numFmtId="0" fontId="63" fillId="8" borderId="0" xfId="0" applyFont="1" applyFill="1"/>
    <xf numFmtId="0" fontId="63" fillId="0" borderId="0" xfId="0" applyFont="1"/>
    <xf numFmtId="0" fontId="63" fillId="5" borderId="0" xfId="0" applyFont="1" applyFill="1"/>
    <xf numFmtId="0" fontId="63" fillId="4" borderId="0" xfId="0" applyFont="1" applyFill="1"/>
    <xf numFmtId="0" fontId="64" fillId="16" borderId="32" xfId="0" applyFont="1" applyFill="1" applyBorder="1"/>
    <xf numFmtId="0" fontId="64" fillId="16" borderId="40" xfId="0" applyFont="1" applyFill="1" applyBorder="1"/>
    <xf numFmtId="0" fontId="12" fillId="27" borderId="35" xfId="0" applyFont="1" applyFill="1" applyBorder="1"/>
    <xf numFmtId="0" fontId="12" fillId="27" borderId="37" xfId="0" applyFont="1" applyFill="1" applyBorder="1"/>
    <xf numFmtId="0" fontId="12" fillId="0" borderId="32" xfId="0" applyFont="1" applyBorder="1"/>
    <xf numFmtId="0" fontId="12" fillId="0" borderId="33" xfId="0" applyFont="1" applyBorder="1"/>
    <xf numFmtId="0" fontId="12" fillId="0" borderId="34" xfId="0" applyFont="1" applyBorder="1"/>
    <xf numFmtId="0" fontId="12" fillId="0" borderId="36" xfId="0" applyFont="1" applyBorder="1" applyAlignment="1">
      <alignment horizontal="left" vertical="top" wrapText="1"/>
    </xf>
    <xf numFmtId="0" fontId="38" fillId="27" borderId="0" xfId="2" applyFont="1" applyFill="1" applyBorder="1" applyAlignment="1">
      <alignment horizontal="left"/>
    </xf>
    <xf numFmtId="0" fontId="12" fillId="27" borderId="0" xfId="0" applyFont="1" applyFill="1" applyBorder="1"/>
    <xf numFmtId="0" fontId="38" fillId="27" borderId="1" xfId="2" applyFont="1" applyFill="1" applyBorder="1"/>
    <xf numFmtId="0" fontId="12" fillId="27" borderId="27" xfId="0" applyFont="1" applyFill="1" applyBorder="1"/>
    <xf numFmtId="0" fontId="12" fillId="0" borderId="0" xfId="0" applyFont="1" applyAlignment="1">
      <alignment horizontal="left" vertical="top" wrapText="1"/>
    </xf>
    <xf numFmtId="0" fontId="12" fillId="10" borderId="0" xfId="0" applyFont="1" applyFill="1" applyAlignment="1">
      <alignment horizontal="left" vertical="top" wrapText="1"/>
    </xf>
    <xf numFmtId="0" fontId="12" fillId="10" borderId="0" xfId="0" applyFont="1" applyFill="1" applyAlignment="1">
      <alignment wrapText="1"/>
    </xf>
    <xf numFmtId="0" fontId="12" fillId="10" borderId="0" xfId="0" applyFont="1" applyFill="1" applyAlignment="1">
      <alignment vertical="top" wrapText="1"/>
    </xf>
    <xf numFmtId="0" fontId="12" fillId="10" borderId="0" xfId="0" applyFont="1" applyFill="1" applyAlignment="1">
      <alignment horizontal="right" vertical="top" wrapText="1"/>
    </xf>
    <xf numFmtId="0" fontId="12" fillId="0" borderId="0" xfId="0" applyFont="1" applyAlignment="1"/>
    <xf numFmtId="0" fontId="12" fillId="10" borderId="0" xfId="0" applyFont="1" applyFill="1" applyAlignment="1">
      <alignment horizontal="right" wrapText="1"/>
    </xf>
    <xf numFmtId="0" fontId="12" fillId="27" borderId="35" xfId="0" applyFont="1" applyFill="1" applyBorder="1" applyAlignment="1">
      <alignment vertical="top"/>
    </xf>
    <xf numFmtId="0" fontId="12" fillId="27" borderId="37" xfId="0" applyFont="1" applyFill="1" applyBorder="1" applyAlignment="1">
      <alignment vertical="top"/>
    </xf>
    <xf numFmtId="0" fontId="12" fillId="27" borderId="35" xfId="0" applyFont="1" applyFill="1" applyBorder="1" applyAlignment="1"/>
    <xf numFmtId="0" fontId="11" fillId="0" borderId="0" xfId="0" applyFont="1" applyAlignment="1">
      <alignment horizontal="center" vertical="center"/>
    </xf>
    <xf numFmtId="0" fontId="12" fillId="0" borderId="0" xfId="0" applyFont="1" applyAlignment="1">
      <alignment horizontal="center"/>
    </xf>
    <xf numFmtId="0" fontId="11" fillId="31" borderId="0" xfId="0" applyFont="1" applyFill="1" applyAlignment="1">
      <alignment horizontal="center"/>
    </xf>
    <xf numFmtId="0" fontId="11" fillId="0" borderId="0" xfId="0" applyFont="1" applyAlignment="1">
      <alignment horizontal="center"/>
    </xf>
    <xf numFmtId="0" fontId="0" fillId="0" borderId="0" xfId="0" applyAlignment="1">
      <alignment horizontal="center"/>
    </xf>
    <xf numFmtId="0" fontId="11" fillId="3" borderId="32" xfId="0" applyFont="1" applyFill="1" applyBorder="1" applyAlignment="1">
      <alignment horizontal="center"/>
    </xf>
    <xf numFmtId="0" fontId="38" fillId="0" borderId="34" xfId="2" applyFont="1" applyBorder="1"/>
    <xf numFmtId="0" fontId="11" fillId="3" borderId="35" xfId="0" applyFont="1" applyFill="1" applyBorder="1" applyAlignment="1">
      <alignment horizontal="center"/>
    </xf>
    <xf numFmtId="0" fontId="38" fillId="0" borderId="36" xfId="2" applyFont="1" applyBorder="1"/>
    <xf numFmtId="0" fontId="11" fillId="3" borderId="37" xfId="0" applyFont="1" applyFill="1" applyBorder="1" applyAlignment="1">
      <alignment horizontal="center"/>
    </xf>
    <xf numFmtId="0" fontId="38" fillId="0" borderId="27" xfId="2" applyFont="1" applyBorder="1"/>
    <xf numFmtId="0" fontId="11" fillId="32" borderId="32" xfId="0" applyFont="1" applyFill="1" applyBorder="1" applyAlignment="1">
      <alignment horizontal="center"/>
    </xf>
    <xf numFmtId="0" fontId="11" fillId="32" borderId="37" xfId="0" applyFont="1" applyFill="1" applyBorder="1" applyAlignment="1">
      <alignment horizontal="center"/>
    </xf>
    <xf numFmtId="0" fontId="11" fillId="20" borderId="32" xfId="0" applyFont="1" applyFill="1" applyBorder="1" applyAlignment="1">
      <alignment horizontal="center"/>
    </xf>
    <xf numFmtId="0" fontId="11" fillId="20" borderId="35" xfId="0" applyFont="1" applyFill="1" applyBorder="1" applyAlignment="1">
      <alignment horizontal="center"/>
    </xf>
    <xf numFmtId="0" fontId="11" fillId="20" borderId="37" xfId="0" applyFont="1" applyFill="1" applyBorder="1" applyAlignment="1">
      <alignment horizontal="center"/>
    </xf>
    <xf numFmtId="0" fontId="11" fillId="8" borderId="32" xfId="0" applyFont="1" applyFill="1" applyBorder="1" applyAlignment="1">
      <alignment horizontal="center"/>
    </xf>
    <xf numFmtId="0" fontId="11" fillId="8" borderId="35" xfId="0" applyFont="1" applyFill="1" applyBorder="1" applyAlignment="1">
      <alignment horizontal="center"/>
    </xf>
    <xf numFmtId="0" fontId="11" fillId="8" borderId="37" xfId="0" applyFont="1" applyFill="1" applyBorder="1" applyAlignment="1">
      <alignment horizontal="center"/>
    </xf>
    <xf numFmtId="0" fontId="33" fillId="16" borderId="32" xfId="0" applyFont="1" applyFill="1" applyBorder="1" applyAlignment="1">
      <alignment horizontal="center"/>
    </xf>
    <xf numFmtId="0" fontId="33" fillId="16" borderId="35" xfId="0" applyFont="1" applyFill="1" applyBorder="1" applyAlignment="1">
      <alignment horizontal="center"/>
    </xf>
    <xf numFmtId="0" fontId="33" fillId="16" borderId="37" xfId="0" applyFont="1" applyFill="1" applyBorder="1" applyAlignment="1">
      <alignment horizontal="center"/>
    </xf>
    <xf numFmtId="0" fontId="11" fillId="9" borderId="38" xfId="0" applyFont="1" applyFill="1" applyBorder="1" applyAlignment="1">
      <alignment horizontal="center"/>
    </xf>
    <xf numFmtId="0" fontId="38" fillId="0" borderId="3" xfId="2" applyFont="1" applyBorder="1"/>
    <xf numFmtId="0" fontId="13" fillId="3" borderId="0" xfId="0" applyFont="1" applyFill="1" applyAlignment="1">
      <alignment horizontal="left" vertical="center" wrapText="1"/>
    </xf>
    <xf numFmtId="0" fontId="12" fillId="0" borderId="0" xfId="0" applyFont="1" applyAlignment="1">
      <alignment horizontal="left" vertical="center" wrapText="1"/>
    </xf>
    <xf numFmtId="0" fontId="12" fillId="0" borderId="0" xfId="0" applyFont="1" applyAlignment="1">
      <alignment horizontal="left" vertical="top" wrapText="1"/>
    </xf>
    <xf numFmtId="0" fontId="12" fillId="0" borderId="0" xfId="0" applyFont="1" applyAlignment="1">
      <alignment horizontal="left" wrapText="1"/>
    </xf>
    <xf numFmtId="0" fontId="12" fillId="0" borderId="0" xfId="0" applyFont="1" applyFill="1" applyAlignment="1">
      <alignment horizontal="left" wrapText="1"/>
    </xf>
    <xf numFmtId="0" fontId="34" fillId="0" borderId="0" xfId="0" applyFont="1" applyAlignment="1">
      <alignment horizontal="left" vertical="top" wrapText="1"/>
    </xf>
    <xf numFmtId="0" fontId="14" fillId="0" borderId="0" xfId="0" applyFont="1" applyAlignment="1">
      <alignment horizontal="left" vertical="top" wrapText="1"/>
    </xf>
    <xf numFmtId="0" fontId="12" fillId="0" borderId="0" xfId="0" applyFont="1" applyAlignment="1">
      <alignment horizontal="left"/>
    </xf>
    <xf numFmtId="0" fontId="11" fillId="32" borderId="0" xfId="0" applyFont="1" applyFill="1" applyAlignment="1">
      <alignment horizontal="left" vertical="top" wrapText="1"/>
    </xf>
    <xf numFmtId="0" fontId="12" fillId="10" borderId="0" xfId="0" applyFont="1" applyFill="1" applyAlignment="1">
      <alignment horizontal="left" wrapText="1"/>
    </xf>
    <xf numFmtId="0" fontId="34" fillId="0" borderId="0" xfId="0" applyFont="1" applyAlignment="1">
      <alignment horizontal="left" wrapText="1"/>
    </xf>
    <xf numFmtId="0" fontId="35" fillId="0" borderId="0" xfId="0" applyFont="1" applyAlignment="1">
      <alignment horizontal="left" wrapText="1"/>
    </xf>
    <xf numFmtId="0" fontId="38" fillId="0" borderId="0" xfId="2" applyFont="1" applyAlignment="1">
      <alignment horizontal="left" wrapText="1"/>
    </xf>
    <xf numFmtId="0" fontId="12" fillId="0" borderId="0" xfId="0" applyFont="1" applyAlignment="1">
      <alignment wrapText="1"/>
    </xf>
    <xf numFmtId="0" fontId="11" fillId="10" borderId="0" xfId="0" applyFont="1" applyFill="1" applyAlignment="1">
      <alignment horizontal="left" wrapText="1"/>
    </xf>
    <xf numFmtId="0" fontId="11" fillId="0" borderId="0" xfId="0" applyFont="1" applyAlignment="1">
      <alignment horizontal="left" wrapText="1"/>
    </xf>
    <xf numFmtId="0" fontId="14" fillId="0" borderId="0" xfId="0" applyFont="1" applyAlignment="1">
      <alignment horizontal="left" vertical="top"/>
    </xf>
    <xf numFmtId="0" fontId="14" fillId="10" borderId="0" xfId="0" applyFont="1" applyFill="1" applyAlignment="1">
      <alignment horizontal="left" vertical="top" wrapText="1"/>
    </xf>
    <xf numFmtId="0" fontId="11" fillId="0" borderId="0" xfId="0" applyFont="1" applyAlignment="1">
      <alignment horizontal="left" vertical="top" wrapText="1"/>
    </xf>
    <xf numFmtId="0" fontId="14" fillId="0" borderId="0" xfId="0" applyFont="1" applyFill="1" applyAlignment="1">
      <alignment horizontal="left" vertical="top" wrapText="1"/>
    </xf>
    <xf numFmtId="0" fontId="32" fillId="0" borderId="0" xfId="0" applyFont="1" applyAlignment="1">
      <alignment horizontal="left" wrapText="1"/>
    </xf>
    <xf numFmtId="0" fontId="41" fillId="0" borderId="0" xfId="0" applyFont="1" applyAlignment="1">
      <alignment horizontal="left" wrapText="1"/>
    </xf>
    <xf numFmtId="0" fontId="11" fillId="10" borderId="0" xfId="0" applyFont="1" applyFill="1" applyAlignment="1">
      <alignment horizontal="left" vertical="top" wrapText="1"/>
    </xf>
    <xf numFmtId="0" fontId="12" fillId="10" borderId="0" xfId="0" applyFont="1" applyFill="1" applyAlignment="1">
      <alignment horizontal="left" vertical="top" wrapText="1"/>
    </xf>
    <xf numFmtId="0" fontId="0" fillId="0" borderId="0" xfId="0" applyAlignment="1">
      <alignment horizontal="left" wrapText="1"/>
    </xf>
    <xf numFmtId="0" fontId="14" fillId="0" borderId="0" xfId="0" applyFont="1" applyAlignment="1">
      <alignment horizontal="left"/>
    </xf>
    <xf numFmtId="0" fontId="9" fillId="0" borderId="0" xfId="0" applyFont="1" applyAlignment="1">
      <alignment horizontal="left"/>
    </xf>
    <xf numFmtId="0" fontId="11" fillId="10" borderId="0" xfId="0" applyFont="1" applyFill="1" applyAlignment="1">
      <alignment horizontal="left"/>
    </xf>
    <xf numFmtId="0" fontId="12" fillId="10" borderId="0" xfId="0" applyFont="1" applyFill="1" applyBorder="1" applyAlignment="1">
      <alignment horizontal="left" wrapText="1"/>
    </xf>
    <xf numFmtId="0" fontId="14" fillId="0" borderId="0" xfId="0" applyFont="1" applyAlignment="1">
      <alignment horizontal="left" wrapText="1"/>
    </xf>
    <xf numFmtId="0" fontId="14" fillId="0" borderId="1" xfId="0" applyFont="1" applyBorder="1" applyAlignment="1">
      <alignment horizontal="left" wrapText="1"/>
    </xf>
    <xf numFmtId="0" fontId="12" fillId="10" borderId="0" xfId="0" applyFont="1" applyFill="1" applyBorder="1" applyAlignment="1">
      <alignment horizontal="left" vertical="top" wrapText="1"/>
    </xf>
    <xf numFmtId="0" fontId="12" fillId="6" borderId="32" xfId="0" applyFont="1" applyFill="1" applyBorder="1" applyAlignment="1">
      <alignment horizontal="center" vertical="top" wrapText="1"/>
    </xf>
    <xf numFmtId="0" fontId="12" fillId="6" borderId="33" xfId="0" applyFont="1" applyFill="1" applyBorder="1" applyAlignment="1">
      <alignment horizontal="center" vertical="top" wrapText="1"/>
    </xf>
    <xf numFmtId="0" fontId="12" fillId="6" borderId="34" xfId="0" applyFont="1" applyFill="1" applyBorder="1" applyAlignment="1">
      <alignment horizontal="center" vertical="top" wrapText="1"/>
    </xf>
    <xf numFmtId="0" fontId="12" fillId="6" borderId="35" xfId="0" applyFont="1" applyFill="1" applyBorder="1" applyAlignment="1">
      <alignment horizontal="center" vertical="top" wrapText="1"/>
    </xf>
    <xf numFmtId="0" fontId="12" fillId="6" borderId="0" xfId="0" applyFont="1" applyFill="1" applyBorder="1" applyAlignment="1">
      <alignment horizontal="center" vertical="top" wrapText="1"/>
    </xf>
    <xf numFmtId="0" fontId="12" fillId="6" borderId="36" xfId="0" applyFont="1" applyFill="1" applyBorder="1" applyAlignment="1">
      <alignment horizontal="center" vertical="top" wrapText="1"/>
    </xf>
    <xf numFmtId="0" fontId="12" fillId="6" borderId="37" xfId="0" applyFont="1" applyFill="1" applyBorder="1" applyAlignment="1">
      <alignment horizontal="center" vertical="top" wrapText="1"/>
    </xf>
    <xf numFmtId="0" fontId="12" fillId="6" borderId="1" xfId="0" applyFont="1" applyFill="1" applyBorder="1" applyAlignment="1">
      <alignment horizontal="center" vertical="top" wrapText="1"/>
    </xf>
    <xf numFmtId="0" fontId="12" fillId="6" borderId="27" xfId="0" applyFont="1" applyFill="1" applyBorder="1" applyAlignment="1">
      <alignment horizontal="center" vertical="top" wrapText="1"/>
    </xf>
    <xf numFmtId="0" fontId="14" fillId="10" borderId="0" xfId="0" applyFont="1" applyFill="1" applyBorder="1" applyAlignment="1">
      <alignment horizontal="left" wrapText="1"/>
    </xf>
    <xf numFmtId="0" fontId="14" fillId="10" borderId="1" xfId="0" applyFont="1" applyFill="1" applyBorder="1" applyAlignment="1">
      <alignment horizontal="left" wrapText="1"/>
    </xf>
    <xf numFmtId="0" fontId="14" fillId="10" borderId="1" xfId="0" applyFont="1" applyFill="1" applyBorder="1" applyAlignment="1">
      <alignment horizontal="left"/>
    </xf>
    <xf numFmtId="0" fontId="13" fillId="32" borderId="0" xfId="0" applyFont="1" applyFill="1" applyAlignment="1">
      <alignment horizontal="left" wrapText="1"/>
    </xf>
    <xf numFmtId="0" fontId="12" fillId="10" borderId="0" xfId="0" applyFont="1" applyFill="1" applyBorder="1" applyAlignment="1">
      <alignment horizontal="left"/>
    </xf>
    <xf numFmtId="0" fontId="12" fillId="6" borderId="38" xfId="0" applyFont="1" applyFill="1" applyBorder="1" applyAlignment="1">
      <alignment horizontal="left" vertical="top" wrapText="1"/>
    </xf>
    <xf numFmtId="0" fontId="12" fillId="6" borderId="39"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6" borderId="38" xfId="0" applyFont="1" applyFill="1" applyBorder="1" applyAlignment="1">
      <alignment horizontal="center" vertical="top" wrapText="1"/>
    </xf>
    <xf numFmtId="0" fontId="12" fillId="6" borderId="3" xfId="0" applyFont="1" applyFill="1" applyBorder="1" applyAlignment="1">
      <alignment horizontal="center" vertical="top" wrapText="1"/>
    </xf>
    <xf numFmtId="0" fontId="12" fillId="6" borderId="39" xfId="0" applyFont="1" applyFill="1" applyBorder="1" applyAlignment="1">
      <alignment horizontal="center" vertical="top" wrapText="1"/>
    </xf>
    <xf numFmtId="0" fontId="12" fillId="10" borderId="38" xfId="0" applyFont="1" applyFill="1" applyBorder="1" applyAlignment="1">
      <alignment horizontal="left" wrapText="1"/>
    </xf>
    <xf numFmtId="0" fontId="12" fillId="10" borderId="39" xfId="0" applyFont="1" applyFill="1" applyBorder="1" applyAlignment="1">
      <alignment horizontal="left" wrapText="1"/>
    </xf>
    <xf numFmtId="0" fontId="12" fillId="10" borderId="3" xfId="0" applyFont="1" applyFill="1" applyBorder="1" applyAlignment="1">
      <alignment horizontal="left" wrapText="1"/>
    </xf>
    <xf numFmtId="0" fontId="12" fillId="0" borderId="38" xfId="0" applyFont="1" applyBorder="1" applyAlignment="1">
      <alignment horizontal="left" wrapText="1"/>
    </xf>
    <xf numFmtId="0" fontId="12" fillId="0" borderId="39" xfId="0" applyFont="1" applyBorder="1" applyAlignment="1">
      <alignment horizontal="left" wrapText="1"/>
    </xf>
    <xf numFmtId="0" fontId="12" fillId="0" borderId="3" xfId="0" applyFont="1" applyBorder="1" applyAlignment="1">
      <alignment horizontal="left" wrapText="1"/>
    </xf>
    <xf numFmtId="0" fontId="11" fillId="10" borderId="38" xfId="0" applyFont="1" applyFill="1" applyBorder="1" applyAlignment="1">
      <alignment horizontal="left" vertical="top" wrapText="1"/>
    </xf>
    <xf numFmtId="0" fontId="12" fillId="10" borderId="39" xfId="0" applyFont="1" applyFill="1" applyBorder="1" applyAlignment="1">
      <alignment horizontal="left" vertical="top" wrapText="1"/>
    </xf>
    <xf numFmtId="0" fontId="12" fillId="10" borderId="3" xfId="0" applyFont="1" applyFill="1" applyBorder="1" applyAlignment="1">
      <alignment horizontal="left" vertical="top" wrapText="1"/>
    </xf>
    <xf numFmtId="0" fontId="11" fillId="10" borderId="38" xfId="0" applyFont="1" applyFill="1" applyBorder="1" applyAlignment="1">
      <alignment horizontal="left" wrapText="1"/>
    </xf>
    <xf numFmtId="0" fontId="11" fillId="10" borderId="39" xfId="0" applyFont="1" applyFill="1" applyBorder="1" applyAlignment="1">
      <alignment horizontal="left" wrapText="1"/>
    </xf>
    <xf numFmtId="0" fontId="11" fillId="10" borderId="3" xfId="0" applyFont="1" applyFill="1" applyBorder="1" applyAlignment="1">
      <alignment horizontal="left" wrapText="1"/>
    </xf>
    <xf numFmtId="0" fontId="12" fillId="6" borderId="38" xfId="0" applyFont="1" applyFill="1" applyBorder="1" applyAlignment="1" applyProtection="1">
      <alignment horizontal="left" wrapText="1"/>
      <protection locked="0"/>
    </xf>
    <xf numFmtId="0" fontId="12" fillId="6" borderId="39" xfId="0" applyFont="1" applyFill="1" applyBorder="1" applyAlignment="1" applyProtection="1">
      <alignment horizontal="left" wrapText="1"/>
      <protection locked="0"/>
    </xf>
    <xf numFmtId="0" fontId="12" fillId="6" borderId="3" xfId="0" applyFont="1" applyFill="1" applyBorder="1" applyAlignment="1" applyProtection="1">
      <alignment horizontal="left" wrapText="1"/>
      <protection locked="0"/>
    </xf>
    <xf numFmtId="0" fontId="11" fillId="29" borderId="0" xfId="0" applyFont="1" applyFill="1" applyBorder="1" applyAlignment="1">
      <alignment horizontal="left" wrapText="1"/>
    </xf>
    <xf numFmtId="0" fontId="11" fillId="36" borderId="0" xfId="0" applyFont="1" applyFill="1" applyAlignment="1">
      <alignment horizontal="left"/>
    </xf>
    <xf numFmtId="0" fontId="11" fillId="0" borderId="38" xfId="0" applyFont="1" applyBorder="1" applyAlignment="1">
      <alignment horizontal="left"/>
    </xf>
    <xf numFmtId="0" fontId="11" fillId="0" borderId="39" xfId="0" applyFont="1" applyBorder="1" applyAlignment="1">
      <alignment horizontal="left"/>
    </xf>
    <xf numFmtId="0" fontId="11" fillId="0" borderId="3" xfId="0" applyFont="1" applyBorder="1" applyAlignment="1">
      <alignment horizontal="left"/>
    </xf>
    <xf numFmtId="0" fontId="11" fillId="34" borderId="0" xfId="0" applyFont="1" applyFill="1" applyAlignment="1">
      <alignment horizontal="left"/>
    </xf>
    <xf numFmtId="0" fontId="11" fillId="10" borderId="38" xfId="0" applyFont="1" applyFill="1" applyBorder="1" applyAlignment="1">
      <alignment horizontal="left" vertical="center" wrapText="1"/>
    </xf>
    <xf numFmtId="0" fontId="11" fillId="10" borderId="39" xfId="0" applyFont="1" applyFill="1" applyBorder="1" applyAlignment="1">
      <alignment horizontal="left" vertical="center" wrapText="1"/>
    </xf>
    <xf numFmtId="0" fontId="11" fillId="10" borderId="3" xfId="0" applyFont="1" applyFill="1" applyBorder="1" applyAlignment="1">
      <alignment horizontal="left" vertical="center" wrapText="1"/>
    </xf>
    <xf numFmtId="0" fontId="11" fillId="0" borderId="2" xfId="0" applyFont="1" applyFill="1" applyBorder="1" applyAlignment="1">
      <alignment horizontal="left"/>
    </xf>
    <xf numFmtId="0" fontId="11" fillId="10" borderId="38" xfId="0" applyFont="1" applyFill="1" applyBorder="1" applyAlignment="1" applyProtection="1">
      <alignment horizontal="left" wrapText="1"/>
      <protection locked="0"/>
    </xf>
    <xf numFmtId="0" fontId="11" fillId="10" borderId="39" xfId="0" applyFont="1" applyFill="1" applyBorder="1" applyAlignment="1" applyProtection="1">
      <alignment horizontal="left" wrapText="1"/>
      <protection locked="0"/>
    </xf>
    <xf numFmtId="0" fontId="11" fillId="10" borderId="3" xfId="0" applyFont="1" applyFill="1" applyBorder="1" applyAlignment="1" applyProtection="1">
      <alignment horizontal="left" wrapText="1"/>
      <protection locked="0"/>
    </xf>
    <xf numFmtId="0" fontId="12" fillId="10" borderId="38" xfId="0" applyFont="1" applyFill="1" applyBorder="1" applyAlignment="1" applyProtection="1">
      <alignment horizontal="left" wrapText="1"/>
      <protection locked="0"/>
    </xf>
    <xf numFmtId="0" fontId="12" fillId="10" borderId="39" xfId="0" applyFont="1" applyFill="1" applyBorder="1" applyAlignment="1" applyProtection="1">
      <alignment horizontal="left" wrapText="1"/>
      <protection locked="0"/>
    </xf>
    <xf numFmtId="0" fontId="12" fillId="10" borderId="3" xfId="0" applyFont="1" applyFill="1" applyBorder="1" applyAlignment="1" applyProtection="1">
      <alignment horizontal="left" wrapText="1"/>
      <protection locked="0"/>
    </xf>
    <xf numFmtId="0" fontId="32" fillId="0" borderId="0" xfId="0" applyFont="1" applyAlignment="1">
      <alignment horizontal="left" vertical="top" wrapText="1"/>
    </xf>
    <xf numFmtId="0" fontId="11" fillId="34" borderId="0" xfId="0" applyFont="1" applyFill="1" applyAlignment="1">
      <alignment horizontal="center"/>
    </xf>
    <xf numFmtId="0" fontId="12" fillId="10" borderId="38" xfId="0" applyFont="1" applyFill="1" applyBorder="1" applyAlignment="1">
      <alignment horizontal="left" vertical="center" wrapText="1"/>
    </xf>
    <xf numFmtId="0" fontId="11" fillId="32" borderId="0" xfId="0" applyFont="1" applyFill="1" applyAlignment="1">
      <alignment horizontal="left"/>
    </xf>
    <xf numFmtId="0" fontId="11" fillId="35" borderId="0" xfId="0" applyFont="1" applyFill="1" applyAlignment="1">
      <alignment horizontal="left"/>
    </xf>
    <xf numFmtId="0" fontId="34" fillId="6" borderId="38" xfId="0" applyFont="1" applyFill="1" applyBorder="1" applyAlignment="1" applyProtection="1">
      <alignment horizontal="left" wrapText="1"/>
      <protection locked="0"/>
    </xf>
    <xf numFmtId="0" fontId="34" fillId="6" borderId="39" xfId="0" applyFont="1" applyFill="1" applyBorder="1" applyAlignment="1" applyProtection="1">
      <alignment horizontal="left" wrapText="1"/>
      <protection locked="0"/>
    </xf>
    <xf numFmtId="0" fontId="34" fillId="6" borderId="3" xfId="0" applyFont="1" applyFill="1" applyBorder="1" applyAlignment="1" applyProtection="1">
      <alignment horizontal="left" wrapText="1"/>
      <protection locked="0"/>
    </xf>
    <xf numFmtId="0" fontId="12" fillId="0" borderId="2" xfId="0" applyFont="1" applyFill="1" applyBorder="1" applyAlignment="1">
      <alignment horizontal="left" wrapText="1"/>
    </xf>
    <xf numFmtId="0" fontId="11" fillId="36" borderId="0" xfId="0" applyFont="1" applyFill="1" applyBorder="1" applyAlignment="1">
      <alignment horizontal="left" wrapText="1"/>
    </xf>
    <xf numFmtId="0" fontId="11" fillId="10" borderId="38" xfId="0" applyFont="1" applyFill="1" applyBorder="1" applyAlignment="1">
      <alignment horizontal="left" vertical="top"/>
    </xf>
    <xf numFmtId="0" fontId="11" fillId="10" borderId="39" xfId="0" applyFont="1" applyFill="1" applyBorder="1" applyAlignment="1">
      <alignment horizontal="left" vertical="top"/>
    </xf>
    <xf numFmtId="0" fontId="11" fillId="10" borderId="3" xfId="0" applyFont="1" applyFill="1" applyBorder="1" applyAlignment="1">
      <alignment horizontal="left" vertical="top"/>
    </xf>
    <xf numFmtId="0" fontId="12" fillId="10" borderId="38" xfId="0" applyFont="1" applyFill="1" applyBorder="1" applyAlignment="1">
      <alignment horizontal="left" vertical="top" wrapText="1"/>
    </xf>
    <xf numFmtId="0" fontId="11" fillId="10" borderId="0" xfId="0" applyFont="1" applyFill="1" applyAlignment="1">
      <alignment horizontal="left" vertical="top"/>
    </xf>
    <xf numFmtId="0" fontId="13" fillId="22" borderId="0" xfId="0" applyFont="1" applyFill="1" applyAlignment="1" applyProtection="1">
      <alignment horizontal="center"/>
      <protection locked="0"/>
    </xf>
    <xf numFmtId="0" fontId="12" fillId="33" borderId="0" xfId="0" applyFont="1" applyFill="1" applyAlignment="1" applyProtection="1">
      <alignment horizontal="center"/>
      <protection locked="0"/>
    </xf>
    <xf numFmtId="0" fontId="12" fillId="33" borderId="0" xfId="0" applyFont="1" applyFill="1" applyBorder="1" applyAlignment="1" applyProtection="1">
      <alignment horizontal="center"/>
      <protection locked="0"/>
    </xf>
    <xf numFmtId="0" fontId="13" fillId="20" borderId="19" xfId="0" applyFont="1" applyFill="1" applyBorder="1" applyAlignment="1" applyProtection="1">
      <alignment horizontal="left" wrapText="1"/>
    </xf>
    <xf numFmtId="0" fontId="13" fillId="20" borderId="0" xfId="0" applyFont="1" applyFill="1" applyAlignment="1" applyProtection="1">
      <alignment horizontal="left" wrapText="1"/>
    </xf>
    <xf numFmtId="0" fontId="33" fillId="12" borderId="6" xfId="0" applyFont="1" applyFill="1" applyBorder="1" applyAlignment="1" applyProtection="1">
      <alignment horizontal="center" vertical="center"/>
    </xf>
    <xf numFmtId="0" fontId="33" fillId="12" borderId="7" xfId="0" applyFont="1" applyFill="1" applyBorder="1" applyAlignment="1" applyProtection="1">
      <alignment horizontal="center" vertical="center"/>
    </xf>
    <xf numFmtId="0" fontId="33" fillId="12" borderId="8" xfId="0" applyFont="1" applyFill="1" applyBorder="1" applyAlignment="1" applyProtection="1">
      <alignment horizontal="center" vertical="center"/>
    </xf>
    <xf numFmtId="0" fontId="49" fillId="10" borderId="5" xfId="0" applyFont="1" applyFill="1" applyBorder="1" applyAlignment="1" applyProtection="1">
      <alignment horizontal="center" vertical="center" wrapText="1"/>
    </xf>
    <xf numFmtId="0" fontId="49" fillId="10" borderId="12" xfId="0" applyFont="1" applyFill="1" applyBorder="1" applyAlignment="1" applyProtection="1">
      <alignment horizontal="center" vertical="center" wrapText="1"/>
    </xf>
    <xf numFmtId="0" fontId="33" fillId="13" borderId="12" xfId="0" applyFont="1" applyFill="1" applyBorder="1" applyAlignment="1" applyProtection="1">
      <alignment horizontal="center" vertical="center" wrapText="1"/>
    </xf>
    <xf numFmtId="0" fontId="33" fillId="13" borderId="13" xfId="0" applyFont="1" applyFill="1" applyBorder="1" applyAlignment="1" applyProtection="1">
      <alignment horizontal="center" vertical="center" wrapText="1"/>
    </xf>
    <xf numFmtId="0" fontId="33" fillId="13" borderId="7" xfId="0" applyFont="1" applyFill="1" applyBorder="1" applyAlignment="1" applyProtection="1">
      <alignment horizontal="center" vertical="center" wrapText="1"/>
    </xf>
    <xf numFmtId="0" fontId="33" fillId="11" borderId="17" xfId="0" applyFont="1" applyFill="1" applyBorder="1" applyAlignment="1" applyProtection="1">
      <alignment horizontal="center" vertical="center"/>
    </xf>
    <xf numFmtId="0" fontId="33" fillId="11" borderId="18" xfId="0" applyFont="1" applyFill="1" applyBorder="1" applyAlignment="1" applyProtection="1">
      <alignment horizontal="center" vertical="center"/>
    </xf>
    <xf numFmtId="0" fontId="33" fillId="11" borderId="7" xfId="0" applyFont="1" applyFill="1" applyBorder="1" applyAlignment="1" applyProtection="1">
      <alignment horizontal="center" vertical="center"/>
    </xf>
    <xf numFmtId="0" fontId="40" fillId="10" borderId="0" xfId="0" applyFont="1" applyFill="1" applyAlignment="1" applyProtection="1">
      <alignment horizontal="center" vertical="center" wrapText="1"/>
    </xf>
    <xf numFmtId="0" fontId="37" fillId="10" borderId="0" xfId="0" applyFont="1" applyFill="1" applyAlignment="1" applyProtection="1">
      <alignment horizontal="center" vertical="center" wrapText="1"/>
    </xf>
    <xf numFmtId="0" fontId="49" fillId="10" borderId="38" xfId="0" applyFont="1" applyFill="1" applyBorder="1" applyAlignment="1" applyProtection="1">
      <alignment horizontal="center" vertical="center" wrapText="1"/>
    </xf>
    <xf numFmtId="0" fontId="49" fillId="10" borderId="39" xfId="0" applyFont="1" applyFill="1" applyBorder="1" applyAlignment="1" applyProtection="1">
      <alignment horizontal="center" vertical="center" wrapText="1"/>
    </xf>
    <xf numFmtId="0" fontId="49" fillId="10" borderId="3" xfId="0" applyFont="1" applyFill="1" applyBorder="1" applyAlignment="1" applyProtection="1">
      <alignment horizontal="center" vertical="center" wrapText="1"/>
    </xf>
    <xf numFmtId="0" fontId="11" fillId="10" borderId="38" xfId="0" applyFont="1" applyFill="1" applyBorder="1" applyAlignment="1" applyProtection="1">
      <alignment horizontal="center" vertical="center" wrapText="1"/>
    </xf>
    <xf numFmtId="0" fontId="11" fillId="10" borderId="39" xfId="0" applyFont="1" applyFill="1" applyBorder="1" applyAlignment="1" applyProtection="1">
      <alignment horizontal="center" vertical="center" wrapText="1"/>
    </xf>
    <xf numFmtId="0" fontId="11" fillId="10" borderId="3" xfId="0" applyFont="1" applyFill="1" applyBorder="1" applyAlignment="1" applyProtection="1">
      <alignment horizontal="center" vertical="center" wrapText="1"/>
    </xf>
    <xf numFmtId="0" fontId="11" fillId="10" borderId="2" xfId="0" applyFont="1" applyFill="1" applyBorder="1" applyAlignment="1" applyProtection="1">
      <alignment horizontal="center" vertical="center" wrapText="1"/>
    </xf>
    <xf numFmtId="0" fontId="11" fillId="10" borderId="38" xfId="0" applyFont="1" applyFill="1" applyBorder="1" applyAlignment="1" applyProtection="1">
      <alignment horizontal="center" vertical="center"/>
    </xf>
    <xf numFmtId="0" fontId="11" fillId="10" borderId="39" xfId="0" applyFont="1" applyFill="1" applyBorder="1" applyAlignment="1" applyProtection="1">
      <alignment horizontal="center" vertical="center"/>
    </xf>
    <xf numFmtId="0" fontId="11" fillId="10" borderId="3" xfId="0" applyFont="1" applyFill="1" applyBorder="1" applyAlignment="1" applyProtection="1">
      <alignment horizontal="center" vertical="center"/>
    </xf>
    <xf numFmtId="0" fontId="40" fillId="10" borderId="62" xfId="0" applyFont="1" applyFill="1" applyBorder="1" applyAlignment="1" applyProtection="1">
      <alignment horizontal="center" vertical="center" wrapText="1"/>
    </xf>
    <xf numFmtId="0" fontId="49" fillId="3" borderId="32" xfId="0" applyFont="1" applyFill="1" applyBorder="1" applyAlignment="1" applyProtection="1">
      <alignment horizontal="center" vertical="center"/>
    </xf>
    <xf numFmtId="0" fontId="49" fillId="3" borderId="33" xfId="0" applyFont="1" applyFill="1" applyBorder="1" applyAlignment="1" applyProtection="1">
      <alignment horizontal="center" vertical="center"/>
    </xf>
    <xf numFmtId="0" fontId="49" fillId="3" borderId="25" xfId="0" applyFont="1" applyFill="1" applyBorder="1" applyAlignment="1" applyProtection="1">
      <alignment horizontal="center" vertical="center"/>
    </xf>
    <xf numFmtId="0" fontId="49" fillId="3" borderId="60" xfId="0" applyFont="1" applyFill="1" applyBorder="1" applyAlignment="1" applyProtection="1">
      <alignment horizontal="center" vertical="center"/>
    </xf>
    <xf numFmtId="0" fontId="11" fillId="10" borderId="16" xfId="0" applyFont="1" applyFill="1" applyBorder="1" applyAlignment="1" applyProtection="1">
      <alignment horizontal="center" vertical="center" wrapText="1"/>
      <protection locked="0"/>
    </xf>
    <xf numFmtId="0" fontId="49" fillId="2" borderId="38" xfId="0" applyFont="1" applyFill="1" applyBorder="1" applyAlignment="1" applyProtection="1">
      <alignment horizontal="center" vertical="center"/>
    </xf>
    <xf numFmtId="0" fontId="49" fillId="2" borderId="39" xfId="0" applyFont="1" applyFill="1" applyBorder="1" applyAlignment="1" applyProtection="1">
      <alignment horizontal="center" vertical="center"/>
    </xf>
    <xf numFmtId="0" fontId="49" fillId="2" borderId="3" xfId="0" applyFont="1" applyFill="1" applyBorder="1" applyAlignment="1" applyProtection="1">
      <alignment horizontal="center" vertical="center"/>
    </xf>
    <xf numFmtId="0" fontId="33" fillId="8" borderId="11" xfId="0" applyFont="1" applyFill="1" applyBorder="1" applyAlignment="1" applyProtection="1">
      <alignment horizontal="center" vertical="center" wrapText="1"/>
    </xf>
    <xf numFmtId="0" fontId="33" fillId="8" borderId="61" xfId="0" applyFont="1" applyFill="1" applyBorder="1" applyAlignment="1" applyProtection="1">
      <alignment horizontal="center" vertical="center" wrapText="1"/>
    </xf>
    <xf numFmtId="0" fontId="14" fillId="10" borderId="0" xfId="0" applyFont="1" applyFill="1" applyAlignment="1" applyProtection="1">
      <alignment horizontal="left" wrapText="1"/>
    </xf>
    <xf numFmtId="0" fontId="40" fillId="10" borderId="0" xfId="0" applyFont="1" applyFill="1" applyAlignment="1" applyProtection="1">
      <alignment horizontal="center" vertical="center"/>
    </xf>
    <xf numFmtId="0" fontId="23" fillId="10" borderId="0" xfId="0" applyFont="1" applyFill="1" applyAlignment="1" applyProtection="1">
      <alignment horizontal="center" vertical="center"/>
    </xf>
    <xf numFmtId="0" fontId="40" fillId="10" borderId="62" xfId="0" applyFont="1" applyFill="1" applyBorder="1" applyAlignment="1" applyProtection="1">
      <alignment horizontal="center" vertical="center"/>
    </xf>
    <xf numFmtId="0" fontId="49" fillId="4" borderId="38" xfId="0" applyFont="1" applyFill="1" applyBorder="1" applyAlignment="1" applyProtection="1">
      <alignment horizontal="center" vertical="center"/>
    </xf>
    <xf numFmtId="0" fontId="49" fillId="4" borderId="39" xfId="0" applyFont="1" applyFill="1" applyBorder="1" applyAlignment="1" applyProtection="1">
      <alignment horizontal="center" vertical="center"/>
    </xf>
    <xf numFmtId="0" fontId="49" fillId="4" borderId="3" xfId="0" applyFont="1" applyFill="1" applyBorder="1" applyAlignment="1" applyProtection="1">
      <alignment horizontal="center" vertical="center"/>
    </xf>
    <xf numFmtId="0" fontId="49" fillId="5" borderId="38" xfId="0" applyFont="1" applyFill="1" applyBorder="1" applyAlignment="1" applyProtection="1">
      <alignment horizontal="center" vertical="center" wrapText="1"/>
    </xf>
    <xf numFmtId="0" fontId="49" fillId="5" borderId="39" xfId="0" applyFont="1" applyFill="1" applyBorder="1" applyAlignment="1" applyProtection="1">
      <alignment horizontal="center" vertical="center" wrapText="1"/>
    </xf>
    <xf numFmtId="0" fontId="49" fillId="5" borderId="3" xfId="0" applyFont="1" applyFill="1" applyBorder="1" applyAlignment="1" applyProtection="1">
      <alignment horizontal="center" vertical="center" wrapText="1"/>
    </xf>
    <xf numFmtId="0" fontId="11" fillId="10" borderId="37" xfId="0" applyFont="1" applyFill="1" applyBorder="1" applyAlignment="1" applyProtection="1">
      <alignment horizontal="center" vertical="center" wrapText="1"/>
    </xf>
    <xf numFmtId="0" fontId="11" fillId="10" borderId="1" xfId="0" applyFont="1" applyFill="1" applyBorder="1" applyAlignment="1" applyProtection="1">
      <alignment horizontal="center" vertical="center" wrapText="1"/>
    </xf>
    <xf numFmtId="0" fontId="11" fillId="10" borderId="27" xfId="0" applyFont="1" applyFill="1" applyBorder="1" applyAlignment="1" applyProtection="1">
      <alignment horizontal="center" vertical="center" wrapText="1"/>
    </xf>
    <xf numFmtId="0" fontId="33" fillId="14" borderId="38" xfId="0" applyFont="1" applyFill="1" applyBorder="1" applyAlignment="1" applyProtection="1">
      <alignment horizontal="center" vertical="center" wrapText="1"/>
    </xf>
    <xf numFmtId="0" fontId="33" fillId="14" borderId="39" xfId="0" applyFont="1" applyFill="1" applyBorder="1" applyAlignment="1" applyProtection="1">
      <alignment horizontal="center" vertical="center" wrapText="1"/>
    </xf>
    <xf numFmtId="0" fontId="33" fillId="14" borderId="3" xfId="0" applyFont="1" applyFill="1" applyBorder="1" applyAlignment="1" applyProtection="1">
      <alignment horizontal="center" vertical="center" wrapText="1"/>
    </xf>
    <xf numFmtId="0" fontId="33" fillId="15" borderId="58" xfId="0" applyFont="1" applyFill="1" applyBorder="1" applyAlignment="1" applyProtection="1">
      <alignment horizontal="center" vertical="center" wrapText="1"/>
    </xf>
    <xf numFmtId="0" fontId="33" fillId="15" borderId="0" xfId="0" applyFont="1" applyFill="1" applyBorder="1" applyAlignment="1" applyProtection="1">
      <alignment horizontal="center" vertical="center" wrapText="1"/>
    </xf>
    <xf numFmtId="0" fontId="0" fillId="10" borderId="0" xfId="0" applyFill="1" applyAlignment="1" applyProtection="1">
      <alignment horizontal="center" vertical="center"/>
    </xf>
    <xf numFmtId="0" fontId="8" fillId="10" borderId="0" xfId="0" applyFont="1" applyFill="1" applyAlignment="1" applyProtection="1">
      <alignment horizontal="center" vertical="center"/>
    </xf>
    <xf numFmtId="0" fontId="53" fillId="10" borderId="0" xfId="0" applyFont="1" applyFill="1" applyAlignment="1" applyProtection="1">
      <alignment horizontal="center" vertical="center"/>
    </xf>
    <xf numFmtId="0" fontId="11" fillId="17" borderId="12" xfId="0" applyFont="1" applyFill="1" applyBorder="1" applyAlignment="1" applyProtection="1">
      <alignment horizontal="center" vertical="center" wrapText="1"/>
    </xf>
    <xf numFmtId="0" fontId="11" fillId="17" borderId="13" xfId="0" applyFont="1" applyFill="1" applyBorder="1" applyAlignment="1" applyProtection="1">
      <alignment horizontal="center" vertical="center" wrapText="1"/>
    </xf>
    <xf numFmtId="0" fontId="11" fillId="17" borderId="14" xfId="0" applyFont="1" applyFill="1" applyBorder="1" applyAlignment="1" applyProtection="1">
      <alignment horizontal="center" vertical="center" wrapText="1"/>
    </xf>
    <xf numFmtId="0" fontId="33" fillId="16" borderId="5" xfId="0" applyFont="1" applyFill="1" applyBorder="1" applyAlignment="1" applyProtection="1">
      <alignment horizontal="center" vertical="center" wrapText="1"/>
    </xf>
    <xf numFmtId="0" fontId="49" fillId="18" borderId="38" xfId="0" applyFont="1" applyFill="1" applyBorder="1" applyAlignment="1" applyProtection="1">
      <alignment horizontal="center" vertical="center" wrapText="1"/>
    </xf>
    <xf numFmtId="0" fontId="49" fillId="18" borderId="39" xfId="0" applyFont="1" applyFill="1" applyBorder="1" applyAlignment="1" applyProtection="1">
      <alignment horizontal="center" vertical="center" wrapText="1"/>
    </xf>
    <xf numFmtId="0" fontId="49" fillId="18" borderId="3" xfId="0" applyFont="1" applyFill="1" applyBorder="1" applyAlignment="1" applyProtection="1">
      <alignment horizontal="center" vertical="center" wrapText="1"/>
    </xf>
    <xf numFmtId="0" fontId="33" fillId="19" borderId="58" xfId="0" applyFont="1" applyFill="1" applyBorder="1" applyAlignment="1" applyProtection="1">
      <alignment horizontal="center" vertical="center" wrapText="1"/>
    </xf>
    <xf numFmtId="0" fontId="33" fillId="19" borderId="0" xfId="0" applyFont="1" applyFill="1" applyBorder="1" applyAlignment="1" applyProtection="1">
      <alignment horizontal="center" vertical="center" wrapText="1"/>
    </xf>
    <xf numFmtId="0" fontId="45" fillId="0" borderId="2" xfId="0" applyFont="1" applyBorder="1" applyAlignment="1">
      <alignment horizontal="left" wrapText="1"/>
    </xf>
    <xf numFmtId="0" fontId="12" fillId="6" borderId="2" xfId="0" applyFont="1" applyFill="1" applyBorder="1" applyAlignment="1">
      <alignment horizontal="center" vertical="center" wrapText="1"/>
    </xf>
    <xf numFmtId="2" fontId="54" fillId="0" borderId="2" xfId="1" applyNumberFormat="1" applyFont="1" applyBorder="1" applyAlignment="1">
      <alignment horizontal="center"/>
    </xf>
    <xf numFmtId="2" fontId="55" fillId="0" borderId="2" xfId="1" applyNumberFormat="1" applyFont="1" applyBorder="1" applyAlignment="1">
      <alignment horizontal="center"/>
    </xf>
    <xf numFmtId="2" fontId="56" fillId="0" borderId="2" xfId="1" applyNumberFormat="1" applyFont="1" applyBorder="1" applyAlignment="1">
      <alignment horizontal="center"/>
    </xf>
    <xf numFmtId="0" fontId="12" fillId="0" borderId="38" xfId="0" applyFont="1" applyBorder="1" applyAlignment="1">
      <alignment horizontal="center" wrapText="1"/>
    </xf>
    <xf numFmtId="0" fontId="12" fillId="0" borderId="3" xfId="0" applyFont="1" applyBorder="1" applyAlignment="1">
      <alignment horizontal="center" wrapText="1"/>
    </xf>
    <xf numFmtId="0" fontId="0" fillId="10" borderId="35" xfId="0" applyFill="1" applyBorder="1" applyAlignment="1">
      <alignment horizontal="left" wrapText="1"/>
    </xf>
    <xf numFmtId="0" fontId="0" fillId="10" borderId="0" xfId="0" applyFill="1" applyAlignment="1">
      <alignment horizontal="left" wrapText="1"/>
    </xf>
    <xf numFmtId="0" fontId="0" fillId="10" borderId="36" xfId="0" applyFill="1" applyBorder="1" applyAlignment="1">
      <alignment horizontal="left" wrapText="1"/>
    </xf>
    <xf numFmtId="0" fontId="0" fillId="10" borderId="37" xfId="0" applyFill="1" applyBorder="1" applyAlignment="1">
      <alignment horizontal="left" wrapText="1"/>
    </xf>
    <xf numFmtId="0" fontId="0" fillId="10" borderId="1" xfId="0" applyFill="1" applyBorder="1" applyAlignment="1">
      <alignment horizontal="left" wrapText="1"/>
    </xf>
    <xf numFmtId="0" fontId="0" fillId="10" borderId="27" xfId="0" applyFill="1" applyBorder="1" applyAlignment="1">
      <alignment horizontal="left" wrapText="1"/>
    </xf>
    <xf numFmtId="0" fontId="58" fillId="25" borderId="0" xfId="0" applyFont="1" applyFill="1" applyAlignment="1">
      <alignment horizontal="left" vertical="center" wrapText="1"/>
    </xf>
    <xf numFmtId="0" fontId="58" fillId="25" borderId="36" xfId="0" applyFont="1" applyFill="1" applyBorder="1" applyAlignment="1">
      <alignment horizontal="left" vertical="center" wrapText="1"/>
    </xf>
    <xf numFmtId="0" fontId="58" fillId="25" borderId="1" xfId="0" applyFont="1" applyFill="1" applyBorder="1" applyAlignment="1">
      <alignment horizontal="left" vertical="center" wrapText="1"/>
    </xf>
    <xf numFmtId="0" fontId="58" fillId="25" borderId="27" xfId="0" applyFont="1" applyFill="1" applyBorder="1" applyAlignment="1">
      <alignment horizontal="left" vertical="center" wrapText="1"/>
    </xf>
    <xf numFmtId="0" fontId="11" fillId="25" borderId="32" xfId="0" applyFont="1" applyFill="1" applyBorder="1" applyAlignment="1">
      <alignment horizontal="left" vertical="top" wrapText="1"/>
    </xf>
    <xf numFmtId="0" fontId="11" fillId="25" borderId="33" xfId="0" applyFont="1" applyFill="1" applyBorder="1" applyAlignment="1">
      <alignment horizontal="left" vertical="top" wrapText="1"/>
    </xf>
    <xf numFmtId="0" fontId="11" fillId="25" borderId="34" xfId="0" applyFont="1" applyFill="1" applyBorder="1" applyAlignment="1">
      <alignment horizontal="left" vertical="top" wrapText="1"/>
    </xf>
    <xf numFmtId="0" fontId="14" fillId="25" borderId="0" xfId="0" applyFont="1" applyFill="1" applyAlignment="1">
      <alignment horizontal="left" wrapText="1"/>
    </xf>
    <xf numFmtId="0" fontId="14" fillId="25" borderId="36" xfId="0" applyFont="1" applyFill="1" applyBorder="1" applyAlignment="1">
      <alignment horizontal="left" wrapText="1"/>
    </xf>
    <xf numFmtId="0" fontId="58" fillId="25" borderId="0" xfId="0" applyFont="1" applyFill="1" applyAlignment="1">
      <alignment horizontal="left" vertical="top" wrapText="1"/>
    </xf>
    <xf numFmtId="0" fontId="58" fillId="25" borderId="36" xfId="0" applyFont="1" applyFill="1" applyBorder="1" applyAlignment="1">
      <alignment horizontal="left" vertical="top" wrapText="1"/>
    </xf>
    <xf numFmtId="0" fontId="11" fillId="25" borderId="32" xfId="0" applyFont="1" applyFill="1" applyBorder="1" applyAlignment="1">
      <alignment horizontal="left" vertical="center" wrapText="1"/>
    </xf>
    <xf numFmtId="0" fontId="11" fillId="25" borderId="33" xfId="0" applyFont="1" applyFill="1" applyBorder="1" applyAlignment="1">
      <alignment horizontal="left" vertical="center" wrapText="1"/>
    </xf>
    <xf numFmtId="0" fontId="11" fillId="25" borderId="34" xfId="0" applyFont="1" applyFill="1" applyBorder="1" applyAlignment="1">
      <alignment horizontal="left" vertical="center" wrapText="1"/>
    </xf>
    <xf numFmtId="0" fontId="19" fillId="25" borderId="32" xfId="0" applyFont="1" applyFill="1" applyBorder="1" applyAlignment="1">
      <alignment horizontal="left" vertical="center" wrapText="1"/>
    </xf>
    <xf numFmtId="0" fontId="19" fillId="25" borderId="33" xfId="0" applyFont="1" applyFill="1" applyBorder="1" applyAlignment="1">
      <alignment horizontal="left" vertical="center" wrapText="1"/>
    </xf>
    <xf numFmtId="0" fontId="19" fillId="25" borderId="34" xfId="0" applyFont="1" applyFill="1" applyBorder="1" applyAlignment="1">
      <alignment horizontal="left" vertical="center" wrapText="1"/>
    </xf>
    <xf numFmtId="0" fontId="14" fillId="25" borderId="1" xfId="0" applyFont="1" applyFill="1" applyBorder="1" applyAlignment="1">
      <alignment horizontal="left" wrapText="1"/>
    </xf>
    <xf numFmtId="0" fontId="14" fillId="25" borderId="27" xfId="0" applyFont="1" applyFill="1" applyBorder="1" applyAlignment="1">
      <alignment horizontal="left" wrapText="1"/>
    </xf>
    <xf numFmtId="0" fontId="19" fillId="25" borderId="38" xfId="0" applyFont="1" applyFill="1" applyBorder="1" applyAlignment="1">
      <alignment horizontal="left" vertical="top" wrapText="1"/>
    </xf>
    <xf numFmtId="0" fontId="19" fillId="25" borderId="39" xfId="0" applyFont="1" applyFill="1" applyBorder="1" applyAlignment="1">
      <alignment horizontal="left" vertical="top" wrapText="1"/>
    </xf>
    <xf numFmtId="0" fontId="19" fillId="25" borderId="3" xfId="0" applyFont="1" applyFill="1" applyBorder="1" applyAlignment="1">
      <alignment horizontal="left" vertical="top" wrapText="1"/>
    </xf>
    <xf numFmtId="0" fontId="0" fillId="10" borderId="35" xfId="0" applyFill="1" applyBorder="1" applyAlignment="1">
      <alignment horizontal="left" vertical="top" wrapText="1"/>
    </xf>
    <xf numFmtId="0" fontId="0" fillId="10" borderId="0" xfId="0" applyFill="1" applyAlignment="1">
      <alignment horizontal="left" vertical="top" wrapText="1"/>
    </xf>
    <xf numFmtId="0" fontId="0" fillId="10" borderId="36" xfId="0" applyFill="1" applyBorder="1" applyAlignment="1">
      <alignment horizontal="left" vertical="top" wrapText="1"/>
    </xf>
    <xf numFmtId="0" fontId="0" fillId="10" borderId="37" xfId="0" applyFill="1" applyBorder="1" applyAlignment="1">
      <alignment horizontal="left" vertical="top" wrapText="1"/>
    </xf>
    <xf numFmtId="0" fontId="0" fillId="10" borderId="1" xfId="0" applyFill="1" applyBorder="1" applyAlignment="1">
      <alignment horizontal="left" vertical="top" wrapText="1"/>
    </xf>
    <xf numFmtId="0" fontId="0" fillId="10" borderId="27" xfId="0" applyFill="1" applyBorder="1" applyAlignment="1">
      <alignment horizontal="left" vertical="top" wrapText="1"/>
    </xf>
    <xf numFmtId="0" fontId="19" fillId="25" borderId="32" xfId="0" applyFont="1" applyFill="1" applyBorder="1" applyAlignment="1">
      <alignment horizontal="left" vertical="top" wrapText="1"/>
    </xf>
    <xf numFmtId="0" fontId="19" fillId="25" borderId="33" xfId="0" applyFont="1" applyFill="1" applyBorder="1" applyAlignment="1">
      <alignment horizontal="left" vertical="top" wrapText="1"/>
    </xf>
    <xf numFmtId="0" fontId="19" fillId="25" borderId="34" xfId="0" applyFont="1" applyFill="1" applyBorder="1" applyAlignment="1">
      <alignment horizontal="left" vertical="top" wrapText="1"/>
    </xf>
    <xf numFmtId="0" fontId="61" fillId="25" borderId="0" xfId="0" applyFont="1" applyFill="1" applyAlignment="1">
      <alignment horizontal="left" vertical="center" wrapText="1"/>
    </xf>
    <xf numFmtId="0" fontId="62" fillId="25" borderId="0" xfId="0" applyFont="1" applyFill="1" applyAlignment="1">
      <alignment horizontal="left" vertical="center" wrapText="1"/>
    </xf>
    <xf numFmtId="0" fontId="62" fillId="25" borderId="36" xfId="0" applyFont="1" applyFill="1" applyBorder="1" applyAlignment="1">
      <alignment horizontal="left" vertical="center" wrapText="1"/>
    </xf>
    <xf numFmtId="0" fontId="0" fillId="0" borderId="35" xfId="0" applyBorder="1" applyAlignment="1">
      <alignment horizontal="left" wrapText="1"/>
    </xf>
    <xf numFmtId="0" fontId="0" fillId="0" borderId="36" xfId="0" applyBorder="1" applyAlignment="1">
      <alignment horizontal="left" wrapText="1"/>
    </xf>
    <xf numFmtId="0" fontId="0" fillId="0" borderId="37" xfId="0" applyBorder="1" applyAlignment="1">
      <alignment horizontal="left" wrapText="1"/>
    </xf>
    <xf numFmtId="0" fontId="0" fillId="0" borderId="1" xfId="0" applyBorder="1" applyAlignment="1">
      <alignment horizontal="left" wrapText="1"/>
    </xf>
    <xf numFmtId="0" fontId="0" fillId="0" borderId="27" xfId="0" applyBorder="1" applyAlignment="1">
      <alignment horizontal="left" wrapText="1"/>
    </xf>
    <xf numFmtId="0" fontId="12" fillId="25" borderId="33" xfId="0" applyFont="1" applyFill="1" applyBorder="1" applyAlignment="1">
      <alignment horizontal="left" vertical="top" wrapText="1"/>
    </xf>
    <xf numFmtId="0" fontId="12" fillId="25" borderId="34" xfId="0" applyFont="1" applyFill="1" applyBorder="1" applyAlignment="1">
      <alignment horizontal="left" vertical="top" wrapText="1"/>
    </xf>
    <xf numFmtId="0" fontId="11" fillId="25" borderId="35" xfId="0" applyFont="1" applyFill="1" applyBorder="1" applyAlignment="1">
      <alignment vertical="top" wrapText="1"/>
    </xf>
    <xf numFmtId="0" fontId="11" fillId="25" borderId="0" xfId="0" applyFont="1" applyFill="1" applyAlignment="1">
      <alignment vertical="top" wrapText="1"/>
    </xf>
    <xf numFmtId="0" fontId="11" fillId="25" borderId="36" xfId="0" applyFont="1" applyFill="1" applyBorder="1" applyAlignment="1">
      <alignment vertical="top" wrapText="1"/>
    </xf>
    <xf numFmtId="0" fontId="14" fillId="25" borderId="0" xfId="0" applyFont="1" applyFill="1" applyAlignment="1">
      <alignment vertical="center" wrapText="1"/>
    </xf>
    <xf numFmtId="0" fontId="14" fillId="25" borderId="36" xfId="0" applyFont="1" applyFill="1" applyBorder="1" applyAlignment="1">
      <alignment vertical="center" wrapText="1"/>
    </xf>
    <xf numFmtId="0" fontId="14" fillId="25" borderId="1" xfId="0" applyFont="1" applyFill="1" applyBorder="1" applyAlignment="1">
      <alignment wrapText="1"/>
    </xf>
    <xf numFmtId="0" fontId="14" fillId="25" borderId="27" xfId="0" applyFont="1" applyFill="1" applyBorder="1" applyAlignment="1">
      <alignment wrapText="1"/>
    </xf>
    <xf numFmtId="0" fontId="14" fillId="25" borderId="0" xfId="0" applyFont="1" applyFill="1" applyAlignment="1">
      <alignment wrapText="1"/>
    </xf>
    <xf numFmtId="0" fontId="14" fillId="25" borderId="36" xfId="0" applyFont="1" applyFill="1" applyBorder="1" applyAlignment="1">
      <alignment wrapText="1"/>
    </xf>
    <xf numFmtId="0" fontId="14" fillId="25" borderId="1" xfId="0" applyFont="1" applyFill="1" applyBorder="1" applyAlignment="1">
      <alignment vertical="center" wrapText="1"/>
    </xf>
    <xf numFmtId="0" fontId="14" fillId="25" borderId="27" xfId="0" applyFont="1" applyFill="1" applyBorder="1" applyAlignment="1">
      <alignment vertical="center" wrapText="1"/>
    </xf>
    <xf numFmtId="0" fontId="19" fillId="25" borderId="32" xfId="0" applyFont="1" applyFill="1" applyBorder="1" applyAlignment="1">
      <alignment wrapText="1"/>
    </xf>
    <xf numFmtId="0" fontId="19" fillId="25" borderId="33" xfId="0" applyFont="1" applyFill="1" applyBorder="1" applyAlignment="1">
      <alignment wrapText="1"/>
    </xf>
    <xf numFmtId="0" fontId="19" fillId="25" borderId="34" xfId="0" applyFont="1" applyFill="1" applyBorder="1" applyAlignment="1">
      <alignment wrapText="1"/>
    </xf>
    <xf numFmtId="0" fontId="11" fillId="25" borderId="32" xfId="0" applyFont="1" applyFill="1" applyBorder="1" applyAlignment="1">
      <alignment wrapText="1"/>
    </xf>
    <xf numFmtId="0" fontId="11" fillId="25" borderId="33" xfId="0" applyFont="1" applyFill="1" applyBorder="1" applyAlignment="1">
      <alignment wrapText="1"/>
    </xf>
    <xf numFmtId="0" fontId="11" fillId="25" borderId="34" xfId="0" applyFont="1" applyFill="1" applyBorder="1" applyAlignment="1">
      <alignment wrapText="1"/>
    </xf>
    <xf numFmtId="0" fontId="41" fillId="29" borderId="36" xfId="0" applyFont="1" applyFill="1" applyBorder="1" applyAlignment="1">
      <alignment horizontal="left" wrapText="1"/>
    </xf>
    <xf numFmtId="0" fontId="0" fillId="0" borderId="35" xfId="0" applyBorder="1" applyAlignment="1">
      <alignment horizontal="center" wrapText="1"/>
    </xf>
    <xf numFmtId="0" fontId="0" fillId="0" borderId="0" xfId="0" applyAlignment="1">
      <alignment horizontal="center" wrapText="1"/>
    </xf>
    <xf numFmtId="0" fontId="0" fillId="0" borderId="36" xfId="0" applyBorder="1" applyAlignment="1">
      <alignment horizontal="center" wrapText="1"/>
    </xf>
    <xf numFmtId="0" fontId="0" fillId="0" borderId="37" xfId="0" applyBorder="1" applyAlignment="1">
      <alignment horizontal="center" wrapText="1"/>
    </xf>
    <xf numFmtId="0" fontId="0" fillId="0" borderId="1" xfId="0" applyBorder="1" applyAlignment="1">
      <alignment horizontal="center" wrapText="1"/>
    </xf>
    <xf numFmtId="0" fontId="0" fillId="0" borderId="27" xfId="0" applyBorder="1" applyAlignment="1">
      <alignment horizontal="center" wrapText="1"/>
    </xf>
    <xf numFmtId="0" fontId="14" fillId="25" borderId="0" xfId="0" applyFont="1" applyFill="1"/>
    <xf numFmtId="0" fontId="14" fillId="25" borderId="36" xfId="0" applyFont="1" applyFill="1" applyBorder="1"/>
    <xf numFmtId="0" fontId="0" fillId="0" borderId="49" xfId="0" applyBorder="1" applyAlignment="1">
      <alignment horizontal="left" wrapText="1"/>
    </xf>
    <xf numFmtId="0" fontId="0" fillId="0" borderId="50" xfId="0" applyBorder="1" applyAlignment="1">
      <alignment horizontal="left" wrapText="1"/>
    </xf>
    <xf numFmtId="0" fontId="0" fillId="0" borderId="51" xfId="0" applyBorder="1" applyAlignment="1">
      <alignment horizontal="left" wrapText="1"/>
    </xf>
    <xf numFmtId="0" fontId="0" fillId="0" borderId="0" xfId="0" applyBorder="1" applyAlignment="1">
      <alignment horizontal="left" wrapText="1"/>
    </xf>
    <xf numFmtId="0" fontId="0" fillId="0" borderId="63" xfId="0" applyBorder="1" applyAlignment="1">
      <alignment horizontal="left" wrapText="1"/>
    </xf>
    <xf numFmtId="0" fontId="0" fillId="0" borderId="64" xfId="0" applyBorder="1" applyAlignment="1">
      <alignment horizontal="left" wrapText="1"/>
    </xf>
    <xf numFmtId="0" fontId="0" fillId="0" borderId="65" xfId="0" applyBorder="1" applyAlignment="1">
      <alignment horizontal="left" wrapText="1"/>
    </xf>
    <xf numFmtId="0" fontId="11" fillId="25" borderId="32" xfId="0" applyFont="1" applyFill="1" applyBorder="1" applyAlignment="1">
      <alignment horizontal="left" wrapText="1"/>
    </xf>
    <xf numFmtId="0" fontId="11" fillId="25" borderId="33" xfId="0" applyFont="1" applyFill="1" applyBorder="1" applyAlignment="1">
      <alignment horizontal="left" wrapText="1"/>
    </xf>
    <xf numFmtId="0" fontId="11" fillId="25" borderId="34" xfId="0" applyFont="1" applyFill="1" applyBorder="1" applyAlignment="1">
      <alignment horizontal="left" wrapText="1"/>
    </xf>
    <xf numFmtId="0" fontId="11" fillId="25" borderId="54" xfId="0" applyFont="1" applyFill="1" applyBorder="1" applyAlignment="1">
      <alignment vertical="center" wrapText="1"/>
    </xf>
    <xf numFmtId="0" fontId="11" fillId="25" borderId="55" xfId="0" applyFont="1" applyFill="1" applyBorder="1" applyAlignment="1">
      <alignment vertical="center" wrapText="1"/>
    </xf>
    <xf numFmtId="0" fontId="11" fillId="25" borderId="56" xfId="0" applyFont="1" applyFill="1" applyBorder="1" applyAlignment="1">
      <alignment vertical="center" wrapText="1"/>
    </xf>
    <xf numFmtId="0" fontId="11" fillId="25" borderId="57" xfId="0" applyFont="1" applyFill="1" applyBorder="1" applyAlignment="1">
      <alignment vertical="center" wrapText="1"/>
    </xf>
    <xf numFmtId="0" fontId="11" fillId="25" borderId="35" xfId="0" applyFont="1" applyFill="1" applyBorder="1" applyAlignment="1">
      <alignment horizontal="left" vertical="center" wrapText="1"/>
    </xf>
    <xf numFmtId="0" fontId="11" fillId="25" borderId="0" xfId="0" applyFont="1" applyFill="1" applyAlignment="1">
      <alignment horizontal="left" vertical="center" wrapText="1"/>
    </xf>
    <xf numFmtId="0" fontId="11" fillId="25" borderId="36" xfId="0" applyFont="1" applyFill="1" applyBorder="1" applyAlignment="1">
      <alignment horizontal="left" vertical="center" wrapText="1"/>
    </xf>
    <xf numFmtId="0" fontId="11" fillId="25" borderId="32" xfId="0" applyFont="1" applyFill="1" applyBorder="1" applyAlignment="1">
      <alignment vertical="top" wrapText="1"/>
    </xf>
    <xf numFmtId="0" fontId="11" fillId="25" borderId="33" xfId="0" applyFont="1" applyFill="1" applyBorder="1" applyAlignment="1">
      <alignment vertical="top" wrapText="1"/>
    </xf>
    <xf numFmtId="0" fontId="11" fillId="25" borderId="34" xfId="0" applyFont="1" applyFill="1" applyBorder="1" applyAlignment="1">
      <alignment vertical="top" wrapText="1"/>
    </xf>
    <xf numFmtId="0" fontId="11" fillId="27" borderId="33" xfId="0" applyFont="1" applyFill="1" applyBorder="1" applyAlignment="1">
      <alignment horizontal="left" vertical="top" wrapText="1"/>
    </xf>
    <xf numFmtId="0" fontId="11" fillId="27" borderId="34" xfId="0" applyFont="1" applyFill="1" applyBorder="1" applyAlignment="1">
      <alignment horizontal="left" vertical="top" wrapText="1"/>
    </xf>
    <xf numFmtId="0" fontId="12" fillId="0" borderId="35" xfId="0" applyFont="1" applyBorder="1" applyAlignment="1">
      <alignment horizontal="left" vertical="top" wrapText="1"/>
    </xf>
    <xf numFmtId="0" fontId="12" fillId="0" borderId="0" xfId="0" applyFont="1" applyBorder="1" applyAlignment="1">
      <alignment horizontal="left" vertical="top" wrapText="1"/>
    </xf>
    <xf numFmtId="0" fontId="12" fillId="0" borderId="36" xfId="0" applyFont="1" applyBorder="1" applyAlignment="1">
      <alignment horizontal="left" vertical="top" wrapText="1"/>
    </xf>
    <xf numFmtId="0" fontId="12" fillId="0" borderId="37" xfId="0" applyFont="1" applyBorder="1" applyAlignment="1">
      <alignment horizontal="left" vertical="top" wrapText="1"/>
    </xf>
    <xf numFmtId="0" fontId="12" fillId="0" borderId="1" xfId="0" applyFont="1" applyBorder="1" applyAlignment="1">
      <alignment horizontal="left" vertical="top" wrapText="1"/>
    </xf>
    <xf numFmtId="0" fontId="12" fillId="0" borderId="27" xfId="0" applyFont="1" applyBorder="1" applyAlignment="1">
      <alignment horizontal="left" vertical="top" wrapText="1"/>
    </xf>
    <xf numFmtId="0" fontId="68" fillId="27" borderId="0" xfId="0" applyFont="1" applyFill="1" applyAlignment="1">
      <alignment horizontal="left" vertical="top" wrapText="1"/>
    </xf>
    <xf numFmtId="0" fontId="14" fillId="27" borderId="36" xfId="0" applyFont="1" applyFill="1" applyBorder="1" applyAlignment="1">
      <alignment horizontal="left" vertical="top" wrapText="1"/>
    </xf>
    <xf numFmtId="0" fontId="11" fillId="27" borderId="39" xfId="0" applyFont="1" applyFill="1" applyBorder="1" applyAlignment="1">
      <alignment horizontal="left" vertical="top" wrapText="1"/>
    </xf>
    <xf numFmtId="0" fontId="11" fillId="27" borderId="3" xfId="0" applyFont="1" applyFill="1" applyBorder="1" applyAlignment="1">
      <alignment horizontal="left" vertical="top" wrapText="1"/>
    </xf>
    <xf numFmtId="0" fontId="58" fillId="27" borderId="0" xfId="0" applyFont="1" applyFill="1" applyAlignment="1">
      <alignment horizontal="left" vertical="top" wrapText="1"/>
    </xf>
    <xf numFmtId="0" fontId="58" fillId="27" borderId="36" xfId="0" applyFont="1" applyFill="1" applyBorder="1" applyAlignment="1">
      <alignment horizontal="left" vertical="top" wrapText="1"/>
    </xf>
    <xf numFmtId="0" fontId="12" fillId="28" borderId="0" xfId="0" applyFont="1" applyFill="1" applyAlignment="1">
      <alignment horizontal="left" vertical="center" wrapText="1"/>
    </xf>
    <xf numFmtId="0" fontId="12" fillId="28" borderId="36" xfId="0" applyFont="1" applyFill="1" applyBorder="1" applyAlignment="1">
      <alignment horizontal="left" vertical="center" wrapText="1"/>
    </xf>
    <xf numFmtId="0" fontId="12" fillId="28" borderId="35" xfId="0" applyFont="1" applyFill="1" applyBorder="1" applyAlignment="1">
      <alignment horizontal="left" vertical="center" wrapText="1"/>
    </xf>
    <xf numFmtId="0" fontId="38" fillId="38" borderId="35" xfId="2" applyFont="1" applyFill="1" applyBorder="1" applyAlignment="1">
      <alignment horizontal="left" wrapText="1"/>
    </xf>
    <xf numFmtId="0" fontId="38" fillId="38" borderId="0" xfId="2" applyFont="1" applyFill="1" applyAlignment="1">
      <alignment horizontal="left" wrapText="1"/>
    </xf>
    <xf numFmtId="0" fontId="38" fillId="38" borderId="36" xfId="2" applyFont="1" applyFill="1" applyBorder="1" applyAlignment="1">
      <alignment horizontal="left" wrapText="1"/>
    </xf>
    <xf numFmtId="0" fontId="12" fillId="38" borderId="35" xfId="0" applyFont="1" applyFill="1" applyBorder="1" applyAlignment="1">
      <alignment horizontal="left" vertical="top" wrapText="1"/>
    </xf>
    <xf numFmtId="0" fontId="12" fillId="38" borderId="0" xfId="0" applyFont="1" applyFill="1" applyAlignment="1">
      <alignment horizontal="left" vertical="top" wrapText="1"/>
    </xf>
    <xf numFmtId="0" fontId="12" fillId="38" borderId="36" xfId="0" applyFont="1" applyFill="1" applyBorder="1" applyAlignment="1">
      <alignment horizontal="left" vertical="top" wrapText="1"/>
    </xf>
    <xf numFmtId="0" fontId="11" fillId="38" borderId="35" xfId="0" applyFont="1" applyFill="1" applyBorder="1" applyAlignment="1">
      <alignment horizontal="left" vertical="center" wrapText="1"/>
    </xf>
    <xf numFmtId="0" fontId="11" fillId="38" borderId="0" xfId="0" applyFont="1" applyFill="1" applyAlignment="1">
      <alignment horizontal="left" vertical="center" wrapText="1"/>
    </xf>
    <xf numFmtId="0" fontId="11" fillId="38" borderId="36" xfId="0" applyFont="1" applyFill="1" applyBorder="1" applyAlignment="1">
      <alignment horizontal="left" vertical="center" wrapText="1"/>
    </xf>
    <xf numFmtId="0" fontId="64" fillId="9" borderId="32" xfId="0" applyFont="1" applyFill="1" applyBorder="1" applyAlignment="1">
      <alignment horizontal="left"/>
    </xf>
    <xf numFmtId="0" fontId="64" fillId="9" borderId="33" xfId="0" applyFont="1" applyFill="1" applyBorder="1" applyAlignment="1">
      <alignment horizontal="left"/>
    </xf>
    <xf numFmtId="0" fontId="64" fillId="9" borderId="34" xfId="0" applyFont="1" applyFill="1" applyBorder="1" applyAlignment="1">
      <alignment horizontal="left"/>
    </xf>
    <xf numFmtId="0" fontId="14" fillId="38" borderId="35" xfId="0" applyFont="1" applyFill="1" applyBorder="1" applyAlignment="1">
      <alignment horizontal="left" vertical="center" wrapText="1"/>
    </xf>
    <xf numFmtId="0" fontId="14" fillId="38" borderId="0" xfId="0" applyFont="1" applyFill="1" applyAlignment="1">
      <alignment horizontal="left" vertical="center" wrapText="1"/>
    </xf>
    <xf numFmtId="0" fontId="14" fillId="38" borderId="36" xfId="0" applyFont="1" applyFill="1" applyBorder="1" applyAlignment="1">
      <alignment horizontal="left" vertical="center" wrapText="1"/>
    </xf>
    <xf numFmtId="0" fontId="14" fillId="38" borderId="0" xfId="0" applyFont="1" applyFill="1" applyBorder="1" applyAlignment="1">
      <alignment horizontal="left" vertical="center" wrapText="1"/>
    </xf>
    <xf numFmtId="0" fontId="12" fillId="27" borderId="35" xfId="0" applyFont="1" applyFill="1" applyBorder="1" applyAlignment="1">
      <alignment horizontal="left" vertical="center" wrapText="1"/>
    </xf>
    <xf numFmtId="0" fontId="12" fillId="27" borderId="0" xfId="0" applyFont="1" applyFill="1" applyAlignment="1">
      <alignment horizontal="left" vertical="center" wrapText="1"/>
    </xf>
    <xf numFmtId="0" fontId="12" fillId="27" borderId="36" xfId="0" applyFont="1" applyFill="1" applyBorder="1" applyAlignment="1">
      <alignment horizontal="left" vertical="center" wrapText="1"/>
    </xf>
    <xf numFmtId="0" fontId="65" fillId="27" borderId="0" xfId="0" applyFont="1" applyFill="1" applyAlignment="1">
      <alignment horizontal="left" wrapText="1"/>
    </xf>
    <xf numFmtId="0" fontId="14" fillId="27" borderId="36" xfId="0" applyFont="1" applyFill="1" applyBorder="1" applyAlignment="1">
      <alignment horizontal="left" wrapText="1"/>
    </xf>
    <xf numFmtId="0" fontId="38" fillId="27" borderId="0" xfId="2" applyFont="1" applyFill="1" applyAlignment="1">
      <alignment horizontal="left" vertical="top"/>
    </xf>
    <xf numFmtId="0" fontId="38" fillId="27" borderId="36" xfId="2" applyFont="1" applyFill="1" applyBorder="1" applyAlignment="1">
      <alignment horizontal="left" vertical="top"/>
    </xf>
    <xf numFmtId="0" fontId="12" fillId="0" borderId="35" xfId="0" applyFont="1" applyBorder="1" applyAlignment="1">
      <alignment horizontal="left" wrapText="1"/>
    </xf>
    <xf numFmtId="0" fontId="12" fillId="0" borderId="36" xfId="0" applyFont="1" applyBorder="1" applyAlignment="1">
      <alignment horizontal="left" wrapText="1"/>
    </xf>
    <xf numFmtId="0" fontId="12" fillId="0" borderId="0" xfId="0" applyFont="1" applyBorder="1" applyAlignment="1">
      <alignment horizontal="left" wrapText="1"/>
    </xf>
    <xf numFmtId="0" fontId="58" fillId="27" borderId="0" xfId="0" applyFont="1" applyFill="1" applyAlignment="1">
      <alignment horizontal="left" vertical="center" wrapText="1"/>
    </xf>
    <xf numFmtId="0" fontId="58" fillId="27" borderId="36" xfId="0" applyFont="1" applyFill="1" applyBorder="1" applyAlignment="1">
      <alignment horizontal="left" vertical="center" wrapText="1"/>
    </xf>
    <xf numFmtId="0" fontId="19" fillId="27" borderId="3" xfId="0" applyFont="1" applyFill="1" applyBorder="1" applyAlignment="1">
      <alignment horizontal="left" vertical="top" wrapText="1"/>
    </xf>
    <xf numFmtId="0" fontId="14" fillId="27" borderId="0" xfId="0" applyFont="1" applyFill="1" applyBorder="1" applyAlignment="1">
      <alignment horizontal="left"/>
    </xf>
    <xf numFmtId="0" fontId="14" fillId="27" borderId="36" xfId="0" applyFont="1" applyFill="1" applyBorder="1" applyAlignment="1">
      <alignment horizontal="left"/>
    </xf>
    <xf numFmtId="0" fontId="14" fillId="27" borderId="0" xfId="0" applyFont="1" applyFill="1" applyAlignment="1">
      <alignment horizontal="left" wrapText="1"/>
    </xf>
    <xf numFmtId="0" fontId="38" fillId="27" borderId="1" xfId="2" applyFont="1" applyFill="1" applyBorder="1" applyAlignment="1">
      <alignment horizontal="left" vertical="top" wrapText="1"/>
    </xf>
    <xf numFmtId="0" fontId="38" fillId="27" borderId="27" xfId="2" applyFont="1" applyFill="1" applyBorder="1" applyAlignment="1">
      <alignment horizontal="left" vertical="top" wrapText="1"/>
    </xf>
    <xf numFmtId="0" fontId="68" fillId="27" borderId="1" xfId="0" applyFont="1" applyFill="1" applyBorder="1" applyAlignment="1">
      <alignment horizontal="left" vertical="top" wrapText="1"/>
    </xf>
    <xf numFmtId="0" fontId="14" fillId="27" borderId="27" xfId="0" applyFont="1" applyFill="1" applyBorder="1" applyAlignment="1">
      <alignment horizontal="left" vertical="top" wrapText="1"/>
    </xf>
    <xf numFmtId="0" fontId="0" fillId="0" borderId="35" xfId="0" applyBorder="1" applyAlignment="1">
      <alignment horizontal="left" vertical="top" wrapText="1"/>
    </xf>
    <xf numFmtId="0" fontId="0" fillId="0" borderId="0" xfId="0" applyAlignment="1">
      <alignment horizontal="left" vertical="top" wrapText="1"/>
    </xf>
    <xf numFmtId="0" fontId="0" fillId="0" borderId="36" xfId="0" applyBorder="1" applyAlignment="1">
      <alignment horizontal="left" vertical="top" wrapText="1"/>
    </xf>
    <xf numFmtId="0" fontId="0" fillId="0" borderId="37" xfId="0" applyBorder="1" applyAlignment="1">
      <alignment horizontal="left" vertical="top" wrapText="1"/>
    </xf>
    <xf numFmtId="0" fontId="0" fillId="0" borderId="1" xfId="0" applyBorder="1" applyAlignment="1">
      <alignment horizontal="left" vertical="top" wrapText="1"/>
    </xf>
    <xf numFmtId="0" fontId="0" fillId="0" borderId="27" xfId="0" applyBorder="1" applyAlignment="1">
      <alignment horizontal="left" vertical="top" wrapText="1"/>
    </xf>
    <xf numFmtId="0" fontId="38" fillId="27" borderId="0" xfId="2" applyFont="1" applyFill="1" applyBorder="1" applyAlignment="1">
      <alignment horizontal="left"/>
    </xf>
    <xf numFmtId="0" fontId="38" fillId="27" borderId="36" xfId="2" applyFont="1" applyFill="1" applyBorder="1" applyAlignment="1">
      <alignment horizontal="left"/>
    </xf>
    <xf numFmtId="0" fontId="14" fillId="27" borderId="0" xfId="0" applyFont="1" applyFill="1" applyBorder="1" applyAlignment="1">
      <alignment horizontal="left" vertical="top" wrapText="1"/>
    </xf>
    <xf numFmtId="0" fontId="12" fillId="27" borderId="0" xfId="0" applyFont="1" applyFill="1" applyBorder="1" applyAlignment="1">
      <alignment horizontal="left" vertical="center" wrapText="1"/>
    </xf>
    <xf numFmtId="0" fontId="14" fillId="27" borderId="0" xfId="0" applyFont="1" applyFill="1" applyBorder="1" applyAlignment="1">
      <alignment horizontal="left" wrapText="1"/>
    </xf>
    <xf numFmtId="0" fontId="0" fillId="0" borderId="2" xfId="0" applyBorder="1" applyAlignment="1">
      <alignment horizontal="left" vertical="top" wrapText="1"/>
    </xf>
  </cellXfs>
  <cellStyles count="4">
    <cellStyle name="Comma" xfId="3" builtinId="3"/>
    <cellStyle name="Hyperlink" xfId="2" builtinId="8"/>
    <cellStyle name="Normal" xfId="0" builtinId="0"/>
    <cellStyle name="Percent" xfId="1" builtinId="5"/>
  </cellStyles>
  <dxfs count="78">
    <dxf>
      <font>
        <b/>
        <i val="0"/>
      </font>
      <fill>
        <patternFill>
          <bgColor theme="7" tint="0.39994506668294322"/>
        </patternFill>
      </fill>
      <border>
        <left style="thin">
          <color theme="7" tint="-0.24994659260841701"/>
        </left>
        <right style="thin">
          <color theme="7" tint="-0.24994659260841701"/>
        </right>
        <top style="thin">
          <color theme="7" tint="-0.24994659260841701"/>
        </top>
        <bottom style="thin">
          <color theme="7" tint="-0.24994659260841701"/>
        </bottom>
        <vertical/>
        <horizontal/>
      </border>
    </dxf>
    <dxf>
      <font>
        <b/>
        <i val="0"/>
      </font>
      <fill>
        <patternFill>
          <bgColor theme="7" tint="0.39994506668294322"/>
        </patternFill>
      </fill>
      <border>
        <left style="thin">
          <color theme="7" tint="-0.24994659260841701"/>
        </left>
        <right style="thin">
          <color theme="7" tint="-0.24994659260841701"/>
        </right>
        <top style="thin">
          <color theme="7" tint="-0.24994659260841701"/>
        </top>
        <bottom style="thin">
          <color theme="7" tint="-0.24994659260841701"/>
        </bottom>
        <vertical/>
        <horizontal/>
      </border>
    </dxf>
    <dxf>
      <font>
        <b/>
        <i val="0"/>
      </font>
      <fill>
        <patternFill>
          <bgColor theme="7" tint="0.39994506668294322"/>
        </patternFill>
      </fill>
      <border>
        <left style="thin">
          <color theme="7" tint="-0.24994659260841701"/>
        </left>
        <right style="thin">
          <color theme="7" tint="-0.24994659260841701"/>
        </right>
        <top style="thin">
          <color theme="7" tint="-0.24994659260841701"/>
        </top>
        <bottom style="thin">
          <color theme="7" tint="-0.24994659260841701"/>
        </bottom>
        <vertical/>
        <horizontal/>
      </border>
    </dxf>
    <dxf>
      <font>
        <b/>
        <i val="0"/>
      </font>
      <fill>
        <patternFill>
          <bgColor theme="7" tint="0.39994506668294322"/>
        </patternFill>
      </fill>
      <border>
        <left style="thin">
          <color theme="7" tint="-0.24994659260841701"/>
        </left>
        <right style="thin">
          <color theme="7" tint="-0.24994659260841701"/>
        </right>
        <top style="thin">
          <color theme="7" tint="-0.24994659260841701"/>
        </top>
        <bottom style="thin">
          <color theme="7" tint="-0.24994659260841701"/>
        </bottom>
        <vertical/>
        <horizontal/>
      </border>
    </dxf>
    <dxf>
      <font>
        <b/>
        <i val="0"/>
      </font>
      <fill>
        <patternFill>
          <bgColor theme="7" tint="0.39994506668294322"/>
        </patternFill>
      </fill>
      <border>
        <left style="thin">
          <color theme="7" tint="-0.24994659260841701"/>
        </left>
        <right style="thin">
          <color theme="7" tint="-0.24994659260841701"/>
        </right>
        <top style="thin">
          <color theme="7" tint="-0.24994659260841701"/>
        </top>
        <bottom style="thin">
          <color theme="7" tint="-0.24994659260841701"/>
        </bottom>
        <vertical/>
        <horizontal/>
      </border>
    </dxf>
    <dxf>
      <font>
        <b/>
        <i val="0"/>
      </font>
      <fill>
        <patternFill>
          <bgColor theme="7" tint="0.39994506668294322"/>
        </patternFill>
      </fill>
      <border>
        <left style="thin">
          <color theme="7" tint="-0.24994659260841701"/>
        </left>
        <right style="thin">
          <color theme="7" tint="-0.24994659260841701"/>
        </right>
        <top style="thin">
          <color theme="7" tint="-0.24994659260841701"/>
        </top>
        <bottom style="thin">
          <color theme="7" tint="-0.24994659260841701"/>
        </bottom>
        <vertical/>
        <horizontal/>
      </border>
    </dxf>
    <dxf>
      <font>
        <b/>
        <i val="0"/>
      </font>
      <fill>
        <patternFill>
          <bgColor theme="7" tint="0.39994506668294322"/>
        </patternFill>
      </fill>
      <border>
        <left style="thin">
          <color theme="7" tint="-0.24994659260841701"/>
        </left>
        <right style="thin">
          <color theme="7" tint="-0.24994659260841701"/>
        </right>
        <top style="thin">
          <color theme="7" tint="-0.24994659260841701"/>
        </top>
        <bottom style="thin">
          <color theme="7" tint="-0.24994659260841701"/>
        </bottom>
        <vertical/>
        <horizontal/>
      </border>
    </dxf>
    <dxf>
      <font>
        <b/>
        <i val="0"/>
      </font>
      <fill>
        <patternFill>
          <bgColor theme="7" tint="0.39994506668294322"/>
        </patternFill>
      </fill>
      <border>
        <left style="thin">
          <color theme="7" tint="-0.24994659260841701"/>
        </left>
        <right style="thin">
          <color theme="7" tint="-0.24994659260841701"/>
        </right>
        <top style="thin">
          <color theme="7" tint="-0.24994659260841701"/>
        </top>
        <bottom style="thin">
          <color theme="7" tint="-0.24994659260841701"/>
        </bottom>
        <vertical/>
        <horizontal/>
      </border>
    </dxf>
    <dxf>
      <font>
        <b/>
        <i val="0"/>
      </font>
      <fill>
        <patternFill>
          <bgColor theme="7" tint="0.39994506668294322"/>
        </patternFill>
      </fill>
      <border>
        <left style="thin">
          <color theme="7" tint="-0.24994659260841701"/>
        </left>
        <right style="thin">
          <color theme="7" tint="-0.24994659260841701"/>
        </right>
        <top style="thin">
          <color theme="7" tint="-0.24994659260841701"/>
        </top>
        <bottom style="thin">
          <color theme="7" tint="-0.24994659260841701"/>
        </bottom>
        <vertical/>
        <horizontal/>
      </border>
    </dxf>
    <dxf>
      <font>
        <b/>
        <i val="0"/>
      </font>
      <fill>
        <patternFill>
          <bgColor theme="7" tint="0.39994506668294322"/>
        </patternFill>
      </fill>
      <border>
        <left style="thin">
          <color theme="7" tint="-0.24994659260841701"/>
        </left>
        <right style="thin">
          <color theme="7" tint="-0.24994659260841701"/>
        </right>
        <top style="thin">
          <color theme="7" tint="-0.24994659260841701"/>
        </top>
        <bottom style="thin">
          <color theme="7" tint="-0.24994659260841701"/>
        </bottom>
        <vertical/>
        <horizontal/>
      </border>
    </dxf>
    <dxf>
      <font>
        <b/>
        <i val="0"/>
      </font>
      <fill>
        <patternFill>
          <bgColor theme="7" tint="0.39994506668294322"/>
        </patternFill>
      </fill>
      <border>
        <left style="thin">
          <color theme="7" tint="-0.24994659260841701"/>
        </left>
        <right style="thin">
          <color theme="7" tint="-0.24994659260841701"/>
        </right>
        <top style="thin">
          <color theme="7" tint="-0.24994659260841701"/>
        </top>
        <bottom style="thin">
          <color theme="7" tint="-0.24994659260841701"/>
        </bottom>
        <vertical/>
        <horizontal/>
      </border>
    </dxf>
    <dxf>
      <font>
        <b/>
        <i val="0"/>
      </font>
      <fill>
        <patternFill>
          <bgColor theme="7" tint="0.39994506668294322"/>
        </patternFill>
      </fill>
      <border>
        <left style="thin">
          <color theme="7" tint="-0.24994659260841701"/>
        </left>
        <right style="thin">
          <color theme="7" tint="-0.24994659260841701"/>
        </right>
        <top style="thin">
          <color theme="7" tint="-0.24994659260841701"/>
        </top>
        <bottom style="thin">
          <color theme="7" tint="-0.24994659260841701"/>
        </bottom>
        <vertical/>
        <horizontal/>
      </border>
    </dxf>
    <dxf>
      <font>
        <b/>
        <i val="0"/>
      </font>
      <fill>
        <patternFill>
          <bgColor theme="7" tint="0.39994506668294322"/>
        </patternFill>
      </fill>
      <border>
        <left style="thin">
          <color theme="7" tint="-0.24994659260841701"/>
        </left>
        <right style="thin">
          <color theme="7" tint="-0.24994659260841701"/>
        </right>
        <top style="thin">
          <color theme="7" tint="-0.24994659260841701"/>
        </top>
        <bottom style="thin">
          <color theme="7" tint="-0.24994659260841701"/>
        </bottom>
        <vertical/>
        <horizontal/>
      </border>
    </dxf>
    <dxf>
      <font>
        <b/>
        <i val="0"/>
      </font>
      <fill>
        <patternFill>
          <bgColor theme="7" tint="0.39994506668294322"/>
        </patternFill>
      </fill>
      <border>
        <left style="thin">
          <color theme="7" tint="-0.24994659260841701"/>
        </left>
        <right style="thin">
          <color theme="7" tint="-0.24994659260841701"/>
        </right>
        <top style="thin">
          <color theme="7" tint="-0.24994659260841701"/>
        </top>
        <bottom style="thin">
          <color theme="7" tint="-0.24994659260841701"/>
        </bottom>
        <vertical/>
        <horizontal/>
      </border>
    </dxf>
    <dxf>
      <font>
        <b/>
        <i val="0"/>
      </font>
      <fill>
        <patternFill>
          <bgColor theme="7" tint="0.39994506668294322"/>
        </patternFill>
      </fill>
      <border>
        <left style="thin">
          <color theme="7" tint="-0.24994659260841701"/>
        </left>
        <right style="thin">
          <color theme="7" tint="-0.24994659260841701"/>
        </right>
        <top style="thin">
          <color theme="7" tint="-0.24994659260841701"/>
        </top>
        <bottom style="thin">
          <color theme="7" tint="-0.24994659260841701"/>
        </bottom>
        <vertical/>
        <horizontal/>
      </border>
    </dxf>
    <dxf>
      <font>
        <b/>
        <i val="0"/>
      </font>
      <fill>
        <patternFill>
          <bgColor theme="7" tint="0.39994506668294322"/>
        </patternFill>
      </fill>
      <border>
        <left style="thin">
          <color theme="7" tint="-0.24994659260841701"/>
        </left>
        <right style="thin">
          <color theme="7" tint="-0.24994659260841701"/>
        </right>
        <top style="thin">
          <color theme="7" tint="-0.24994659260841701"/>
        </top>
        <bottom style="thin">
          <color theme="7" tint="-0.24994659260841701"/>
        </bottom>
        <vertical/>
        <horizontal/>
      </border>
    </dxf>
    <dxf>
      <font>
        <b/>
        <i val="0"/>
      </font>
      <fill>
        <patternFill>
          <bgColor theme="7" tint="0.39994506668294322"/>
        </patternFill>
      </fill>
      <border>
        <left style="thin">
          <color theme="7" tint="-0.24994659260841701"/>
        </left>
        <right style="thin">
          <color theme="7" tint="-0.24994659260841701"/>
        </right>
        <top style="thin">
          <color theme="7" tint="-0.24994659260841701"/>
        </top>
        <bottom style="thin">
          <color theme="7" tint="-0.24994659260841701"/>
        </bottom>
        <vertical/>
        <horizontal/>
      </border>
    </dxf>
    <dxf>
      <font>
        <b/>
        <i val="0"/>
      </font>
      <fill>
        <patternFill>
          <bgColor theme="7" tint="0.39994506668294322"/>
        </patternFill>
      </fill>
      <border>
        <left style="thin">
          <color theme="7" tint="-0.24994659260841701"/>
        </left>
        <right style="thin">
          <color theme="7" tint="-0.24994659260841701"/>
        </right>
        <top style="thin">
          <color theme="7" tint="-0.24994659260841701"/>
        </top>
        <bottom style="thin">
          <color theme="7" tint="-0.24994659260841701"/>
        </bottom>
        <vertical/>
        <horizontal/>
      </border>
    </dxf>
    <dxf>
      <font>
        <b/>
        <i val="0"/>
      </font>
      <fill>
        <patternFill>
          <bgColor theme="7" tint="0.39994506668294322"/>
        </patternFill>
      </fill>
      <border>
        <left style="thin">
          <color theme="7" tint="-0.24994659260841701"/>
        </left>
        <right style="thin">
          <color theme="7" tint="-0.24994659260841701"/>
        </right>
        <top style="thin">
          <color theme="7" tint="-0.24994659260841701"/>
        </top>
        <bottom style="thin">
          <color theme="7" tint="-0.24994659260841701"/>
        </bottom>
        <vertical/>
        <horizontal/>
      </border>
    </dxf>
    <dxf>
      <font>
        <b/>
        <i val="0"/>
      </font>
      <fill>
        <patternFill>
          <bgColor theme="7" tint="0.39994506668294322"/>
        </patternFill>
      </fill>
      <border>
        <left style="thin">
          <color theme="7" tint="-0.24994659260841701"/>
        </left>
        <right style="thin">
          <color theme="7" tint="-0.24994659260841701"/>
        </right>
        <top style="thin">
          <color theme="7" tint="-0.24994659260841701"/>
        </top>
        <bottom style="thin">
          <color theme="7" tint="-0.24994659260841701"/>
        </bottom>
        <vertical/>
        <horizontal/>
      </border>
    </dxf>
    <dxf>
      <font>
        <b/>
        <i val="0"/>
      </font>
      <fill>
        <patternFill>
          <bgColor theme="7" tint="0.39994506668294322"/>
        </patternFill>
      </fill>
      <border>
        <left style="thin">
          <color theme="7" tint="-0.24994659260841701"/>
        </left>
        <right style="thin">
          <color theme="7" tint="-0.24994659260841701"/>
        </right>
        <top style="thin">
          <color theme="7" tint="-0.24994659260841701"/>
        </top>
        <bottom style="thin">
          <color theme="7" tint="-0.24994659260841701"/>
        </bottom>
        <vertical/>
        <horizontal/>
      </border>
    </dxf>
    <dxf>
      <font>
        <color theme="0" tint="-0.14996795556505021"/>
      </font>
    </dxf>
    <dxf>
      <font>
        <color theme="0" tint="-0.14996795556505021"/>
      </font>
    </dxf>
    <dxf>
      <font>
        <color theme="0" tint="-0.14996795556505021"/>
      </font>
    </dxf>
    <dxf>
      <font>
        <b/>
        <i val="0"/>
      </font>
      <fill>
        <patternFill>
          <bgColor theme="7" tint="0.39994506668294322"/>
        </patternFill>
      </fill>
      <border>
        <left style="thin">
          <color theme="7" tint="-0.24994659260841701"/>
        </left>
        <right style="thin">
          <color theme="7" tint="-0.24994659260841701"/>
        </right>
        <top style="thin">
          <color theme="7" tint="-0.24994659260841701"/>
        </top>
        <bottom style="thin">
          <color theme="7" tint="-0.24994659260841701"/>
        </bottom>
        <vertical/>
        <horizontal/>
      </border>
    </dxf>
    <dxf>
      <font>
        <b/>
        <i val="0"/>
      </font>
      <fill>
        <patternFill>
          <bgColor theme="7" tint="0.39994506668294322"/>
        </patternFill>
      </fill>
      <border>
        <left style="thin">
          <color theme="7" tint="-0.24994659260841701"/>
        </left>
        <right style="thin">
          <color theme="7" tint="-0.24994659260841701"/>
        </right>
        <top style="thin">
          <color theme="7" tint="-0.24994659260841701"/>
        </top>
        <bottom style="thin">
          <color theme="7" tint="-0.24994659260841701"/>
        </bottom>
        <vertical/>
        <horizontal/>
      </border>
    </dxf>
    <dxf>
      <font>
        <b/>
        <i val="0"/>
      </font>
      <fill>
        <patternFill>
          <bgColor theme="7" tint="0.39994506668294322"/>
        </patternFill>
      </fill>
      <border>
        <left style="thin">
          <color theme="7" tint="-0.24994659260841701"/>
        </left>
        <right style="thin">
          <color theme="7" tint="-0.24994659260841701"/>
        </right>
        <top style="thin">
          <color theme="7" tint="-0.24994659260841701"/>
        </top>
        <bottom style="thin">
          <color theme="7" tint="-0.24994659260841701"/>
        </bottom>
        <vertical/>
        <horizontal/>
      </border>
    </dxf>
    <dxf>
      <font>
        <b/>
        <i val="0"/>
      </font>
      <fill>
        <patternFill>
          <bgColor theme="7" tint="0.39994506668294322"/>
        </patternFill>
      </fill>
      <border>
        <left style="thin">
          <color theme="7" tint="-0.24994659260841701"/>
        </left>
        <right style="thin">
          <color theme="7" tint="-0.24994659260841701"/>
        </right>
        <top style="thin">
          <color theme="7" tint="-0.24994659260841701"/>
        </top>
        <bottom style="thin">
          <color theme="7" tint="-0.24994659260841701"/>
        </bottom>
        <vertical/>
        <horizontal/>
      </border>
    </dxf>
    <dxf>
      <font>
        <b/>
        <i val="0"/>
      </font>
      <fill>
        <patternFill>
          <bgColor theme="7" tint="0.39994506668294322"/>
        </patternFill>
      </fill>
      <border>
        <left style="thin">
          <color theme="7" tint="-0.24994659260841701"/>
        </left>
        <right style="thin">
          <color theme="7" tint="-0.24994659260841701"/>
        </right>
        <top style="thin">
          <color theme="7" tint="-0.24994659260841701"/>
        </top>
        <bottom style="thin">
          <color theme="7" tint="-0.24994659260841701"/>
        </bottom>
        <vertical/>
        <horizontal/>
      </border>
    </dxf>
    <dxf>
      <font>
        <b/>
        <i val="0"/>
      </font>
      <fill>
        <patternFill>
          <bgColor theme="7" tint="0.39994506668294322"/>
        </patternFill>
      </fill>
      <border>
        <left style="thin">
          <color theme="7" tint="-0.24994659260841701"/>
        </left>
        <right style="thin">
          <color theme="7" tint="-0.24994659260841701"/>
        </right>
        <top style="thin">
          <color theme="7" tint="-0.24994659260841701"/>
        </top>
        <bottom style="thin">
          <color theme="7" tint="-0.24994659260841701"/>
        </bottom>
        <vertical/>
        <horizontal/>
      </border>
    </dxf>
    <dxf>
      <font>
        <b/>
        <i val="0"/>
      </font>
      <fill>
        <patternFill>
          <bgColor theme="7" tint="0.39994506668294322"/>
        </patternFill>
      </fill>
      <border>
        <left style="thin">
          <color theme="7" tint="-0.24994659260841701"/>
        </left>
        <right style="thin">
          <color theme="7" tint="-0.24994659260841701"/>
        </right>
        <top style="thin">
          <color theme="7" tint="-0.24994659260841701"/>
        </top>
        <bottom style="thin">
          <color theme="7" tint="-0.24994659260841701"/>
        </bottom>
        <vertical/>
        <horizontal/>
      </border>
    </dxf>
    <dxf>
      <font>
        <b/>
        <i val="0"/>
      </font>
      <fill>
        <patternFill>
          <bgColor theme="7" tint="0.39994506668294322"/>
        </patternFill>
      </fill>
      <border>
        <left style="thin">
          <color theme="7" tint="-0.24994659260841701"/>
        </left>
        <right style="thin">
          <color theme="7" tint="-0.24994659260841701"/>
        </right>
        <top style="thin">
          <color theme="7" tint="-0.24994659260841701"/>
        </top>
        <bottom style="thin">
          <color theme="7" tint="-0.24994659260841701"/>
        </bottom>
        <vertical/>
        <horizontal/>
      </border>
    </dxf>
    <dxf>
      <font>
        <b/>
        <i val="0"/>
      </font>
      <fill>
        <patternFill>
          <bgColor theme="7" tint="0.39994506668294322"/>
        </patternFill>
      </fill>
      <border>
        <left style="thin">
          <color theme="7" tint="-0.24994659260841701"/>
        </left>
        <right style="thin">
          <color theme="7" tint="-0.24994659260841701"/>
        </right>
        <top style="thin">
          <color theme="7" tint="-0.24994659260841701"/>
        </top>
        <bottom style="thin">
          <color theme="7" tint="-0.24994659260841701"/>
        </bottom>
        <vertical/>
        <horizontal/>
      </border>
    </dxf>
    <dxf>
      <font>
        <b/>
        <i val="0"/>
      </font>
      <fill>
        <patternFill>
          <bgColor theme="7" tint="0.39994506668294322"/>
        </patternFill>
      </fill>
      <border>
        <left style="thin">
          <color theme="7" tint="-0.24994659260841701"/>
        </left>
        <right style="thin">
          <color theme="7" tint="-0.24994659260841701"/>
        </right>
        <top style="thin">
          <color theme="7" tint="-0.24994659260841701"/>
        </top>
        <bottom style="thin">
          <color theme="7" tint="-0.24994659260841701"/>
        </bottom>
        <vertical/>
        <horizontal/>
      </border>
    </dxf>
    <dxf>
      <font>
        <b/>
        <i val="0"/>
      </font>
      <fill>
        <patternFill>
          <bgColor theme="7" tint="0.39994506668294322"/>
        </patternFill>
      </fill>
      <border>
        <left style="thin">
          <color theme="7" tint="-0.24994659260841701"/>
        </left>
        <right style="thin">
          <color theme="7" tint="-0.24994659260841701"/>
        </right>
        <top style="thin">
          <color theme="7" tint="-0.24994659260841701"/>
        </top>
        <bottom style="thin">
          <color theme="7" tint="-0.24994659260841701"/>
        </bottom>
        <vertical/>
        <horizontal/>
      </border>
    </dxf>
    <dxf>
      <font>
        <b/>
        <i val="0"/>
      </font>
      <fill>
        <patternFill>
          <bgColor theme="7" tint="0.39994506668294322"/>
        </patternFill>
      </fill>
      <border>
        <left style="thin">
          <color theme="7" tint="-0.24994659260841701"/>
        </left>
        <right style="thin">
          <color theme="7" tint="-0.24994659260841701"/>
        </right>
        <top style="thin">
          <color theme="7" tint="-0.24994659260841701"/>
        </top>
        <bottom style="thin">
          <color theme="7" tint="-0.24994659260841701"/>
        </bottom>
        <vertical/>
        <horizontal/>
      </border>
    </dxf>
    <dxf>
      <font>
        <b/>
        <i val="0"/>
      </font>
      <fill>
        <patternFill>
          <bgColor theme="7" tint="0.39994506668294322"/>
        </patternFill>
      </fill>
      <border>
        <left style="thin">
          <color theme="7" tint="-0.24994659260841701"/>
        </left>
        <right style="thin">
          <color theme="7" tint="-0.24994659260841701"/>
        </right>
        <top style="thin">
          <color theme="7" tint="-0.24994659260841701"/>
        </top>
        <bottom style="thin">
          <color theme="7" tint="-0.24994659260841701"/>
        </bottom>
        <vertical/>
        <horizontal/>
      </border>
    </dxf>
    <dxf>
      <numFmt numFmtId="2" formatCode="0.00"/>
    </dxf>
    <dxf>
      <font>
        <b/>
        <i val="0"/>
      </font>
      <fill>
        <patternFill>
          <bgColor theme="7" tint="0.39994506668294322"/>
        </patternFill>
      </fill>
      <border>
        <left style="thin">
          <color theme="7" tint="-0.24994659260841701"/>
        </left>
        <right style="thin">
          <color theme="7" tint="-0.24994659260841701"/>
        </right>
        <top style="thin">
          <color theme="7" tint="-0.24994659260841701"/>
        </top>
        <bottom style="thin">
          <color theme="7" tint="-0.24994659260841701"/>
        </bottom>
        <vertical/>
        <horizontal/>
      </border>
    </dxf>
    <dxf>
      <font>
        <b/>
        <i val="0"/>
      </font>
      <fill>
        <patternFill>
          <bgColor theme="7" tint="0.39994506668294322"/>
        </patternFill>
      </fill>
      <border>
        <left style="thin">
          <color theme="7" tint="-0.24994659260841701"/>
        </left>
        <right style="thin">
          <color theme="7" tint="-0.24994659260841701"/>
        </right>
        <top style="thin">
          <color theme="7" tint="-0.24994659260841701"/>
        </top>
        <bottom style="thin">
          <color theme="7" tint="-0.24994659260841701"/>
        </bottom>
        <vertical/>
        <horizontal/>
      </border>
    </dxf>
    <dxf>
      <font>
        <b/>
        <i val="0"/>
      </font>
      <fill>
        <patternFill>
          <bgColor theme="7" tint="0.39994506668294322"/>
        </patternFill>
      </fill>
      <border>
        <left style="thin">
          <color theme="7" tint="-0.24994659260841701"/>
        </left>
        <right style="thin">
          <color theme="7" tint="-0.24994659260841701"/>
        </right>
        <top style="thin">
          <color theme="7" tint="-0.24994659260841701"/>
        </top>
        <bottom style="thin">
          <color theme="7" tint="-0.24994659260841701"/>
        </bottom>
        <vertical/>
        <horizontal/>
      </border>
    </dxf>
    <dxf>
      <numFmt numFmtId="13" formatCode="0%"/>
    </dxf>
    <dxf>
      <font>
        <b/>
        <i val="0"/>
      </font>
      <fill>
        <patternFill>
          <bgColor theme="7" tint="0.39994506668294322"/>
        </patternFill>
      </fill>
      <border>
        <left style="thin">
          <color theme="7" tint="-0.24994659260841701"/>
        </left>
        <right style="thin">
          <color theme="7" tint="-0.24994659260841701"/>
        </right>
        <top style="thin">
          <color theme="7" tint="-0.24994659260841701"/>
        </top>
        <bottom style="thin">
          <color theme="7" tint="-0.24994659260841701"/>
        </bottom>
        <vertical/>
        <horizontal/>
      </border>
    </dxf>
    <dxf>
      <font>
        <b/>
        <i val="0"/>
      </font>
      <fill>
        <patternFill>
          <bgColor theme="7" tint="0.39994506668294322"/>
        </patternFill>
      </fill>
      <border>
        <left style="thin">
          <color theme="7" tint="-0.24994659260841701"/>
        </left>
        <right style="thin">
          <color theme="7" tint="-0.24994659260841701"/>
        </right>
        <top style="thin">
          <color theme="7" tint="-0.24994659260841701"/>
        </top>
        <bottom style="thin">
          <color theme="7" tint="-0.24994659260841701"/>
        </bottom>
        <vertical/>
        <horizontal/>
      </border>
    </dxf>
    <dxf>
      <font>
        <b/>
        <i val="0"/>
      </font>
      <fill>
        <patternFill>
          <bgColor theme="7" tint="0.39994506668294322"/>
        </patternFill>
      </fill>
      <border>
        <left style="thin">
          <color theme="7" tint="-0.24994659260841701"/>
        </left>
        <right style="thin">
          <color theme="7" tint="-0.24994659260841701"/>
        </right>
        <top style="thin">
          <color theme="7" tint="-0.24994659260841701"/>
        </top>
        <bottom style="thin">
          <color theme="7" tint="-0.24994659260841701"/>
        </bottom>
        <vertical/>
        <horizontal/>
      </border>
    </dxf>
    <dxf>
      <font>
        <b/>
        <i val="0"/>
      </font>
      <fill>
        <patternFill>
          <bgColor theme="7" tint="0.39994506668294322"/>
        </patternFill>
      </fill>
      <border>
        <left style="thin">
          <color theme="7" tint="-0.24994659260841701"/>
        </left>
        <right style="thin">
          <color theme="7" tint="-0.24994659260841701"/>
        </right>
        <top style="thin">
          <color theme="7" tint="-0.24994659260841701"/>
        </top>
        <bottom style="thin">
          <color theme="7" tint="-0.24994659260841701"/>
        </bottom>
        <vertical/>
        <horizontal/>
      </border>
    </dxf>
    <dxf>
      <font>
        <b/>
        <i val="0"/>
      </font>
      <fill>
        <patternFill>
          <bgColor theme="7" tint="0.39994506668294322"/>
        </patternFill>
      </fill>
      <border>
        <left style="thin">
          <color theme="7" tint="-0.24994659260841701"/>
        </left>
        <right style="thin">
          <color theme="7" tint="-0.24994659260841701"/>
        </right>
        <top style="thin">
          <color theme="7" tint="-0.24994659260841701"/>
        </top>
        <bottom style="thin">
          <color theme="7" tint="-0.24994659260841701"/>
        </bottom>
        <vertical/>
        <horizontal/>
      </border>
    </dxf>
    <dxf>
      <font>
        <b/>
        <i val="0"/>
      </font>
      <fill>
        <patternFill>
          <bgColor theme="7" tint="0.39994506668294322"/>
        </patternFill>
      </fill>
      <border>
        <left style="thin">
          <color theme="7" tint="-0.24994659260841701"/>
        </left>
        <right style="thin">
          <color theme="7" tint="-0.24994659260841701"/>
        </right>
        <top style="thin">
          <color theme="7" tint="-0.24994659260841701"/>
        </top>
        <bottom style="thin">
          <color theme="7" tint="-0.24994659260841701"/>
        </bottom>
        <vertical/>
        <horizontal/>
      </border>
    </dxf>
    <dxf>
      <font>
        <b/>
        <i val="0"/>
      </font>
      <fill>
        <patternFill>
          <bgColor theme="7" tint="0.39994506668294322"/>
        </patternFill>
      </fill>
      <border>
        <left style="thin">
          <color theme="7" tint="-0.24994659260841701"/>
        </left>
        <right style="thin">
          <color theme="7" tint="-0.24994659260841701"/>
        </right>
        <top style="thin">
          <color theme="7" tint="-0.24994659260841701"/>
        </top>
        <bottom style="thin">
          <color theme="7" tint="-0.24994659260841701"/>
        </bottom>
        <vertical/>
        <horizontal/>
      </border>
    </dxf>
    <dxf>
      <font>
        <b/>
        <i val="0"/>
      </font>
      <fill>
        <patternFill>
          <bgColor theme="7" tint="0.39994506668294322"/>
        </patternFill>
      </fill>
      <border>
        <left style="thin">
          <color theme="7" tint="-0.24994659260841701"/>
        </left>
        <right style="thin">
          <color theme="7" tint="-0.24994659260841701"/>
        </right>
        <top style="thin">
          <color theme="7" tint="-0.24994659260841701"/>
        </top>
        <bottom style="thin">
          <color theme="7" tint="-0.24994659260841701"/>
        </bottom>
        <vertical/>
        <horizontal/>
      </border>
    </dxf>
    <dxf>
      <font>
        <b/>
        <i val="0"/>
      </font>
      <fill>
        <patternFill>
          <bgColor theme="7" tint="0.39994506668294322"/>
        </patternFill>
      </fill>
      <border>
        <left style="thin">
          <color theme="7" tint="-0.24994659260841701"/>
        </left>
        <right style="thin">
          <color theme="7" tint="-0.24994659260841701"/>
        </right>
        <top style="thin">
          <color theme="7" tint="-0.24994659260841701"/>
        </top>
        <bottom style="thin">
          <color theme="7" tint="-0.24994659260841701"/>
        </bottom>
        <vertical/>
        <horizontal/>
      </border>
    </dxf>
    <dxf>
      <font>
        <b/>
        <i val="0"/>
      </font>
      <fill>
        <patternFill>
          <bgColor theme="7" tint="0.39994506668294322"/>
        </patternFill>
      </fill>
      <border>
        <left style="thin">
          <color theme="7" tint="-0.24994659260841701"/>
        </left>
        <right style="thin">
          <color theme="7" tint="-0.24994659260841701"/>
        </right>
        <top style="thin">
          <color theme="7" tint="-0.24994659260841701"/>
        </top>
        <bottom style="thin">
          <color theme="7" tint="-0.24994659260841701"/>
        </bottom>
        <vertical/>
        <horizontal/>
      </border>
    </dxf>
    <dxf>
      <font>
        <b/>
        <i val="0"/>
      </font>
      <fill>
        <patternFill>
          <bgColor theme="7" tint="0.39994506668294322"/>
        </patternFill>
      </fill>
      <border>
        <left style="thin">
          <color theme="7" tint="-0.24994659260841701"/>
        </left>
        <right style="thin">
          <color theme="7" tint="-0.24994659260841701"/>
        </right>
        <top style="thin">
          <color theme="7" tint="-0.24994659260841701"/>
        </top>
        <bottom style="thin">
          <color theme="7" tint="-0.24994659260841701"/>
        </bottom>
        <vertical/>
        <horizontal/>
      </border>
    </dxf>
    <dxf>
      <font>
        <b/>
        <i val="0"/>
      </font>
      <fill>
        <patternFill>
          <bgColor theme="7" tint="0.39994506668294322"/>
        </patternFill>
      </fill>
      <border>
        <left style="thin">
          <color theme="7" tint="-0.24994659260841701"/>
        </left>
        <right style="thin">
          <color theme="7" tint="-0.24994659260841701"/>
        </right>
        <top style="thin">
          <color theme="7" tint="-0.24994659260841701"/>
        </top>
        <bottom style="thin">
          <color theme="7" tint="-0.24994659260841701"/>
        </bottom>
        <vertical/>
        <horizontal/>
      </border>
    </dxf>
    <dxf>
      <font>
        <b/>
        <i val="0"/>
      </font>
      <fill>
        <patternFill>
          <bgColor theme="7" tint="0.39994506668294322"/>
        </patternFill>
      </fill>
      <border>
        <left style="thin">
          <color theme="7" tint="-0.24994659260841701"/>
        </left>
        <right style="thin">
          <color theme="7" tint="-0.24994659260841701"/>
        </right>
        <top style="thin">
          <color theme="7" tint="-0.24994659260841701"/>
        </top>
        <bottom style="thin">
          <color theme="7" tint="-0.24994659260841701"/>
        </bottom>
        <vertical/>
        <horizontal/>
      </border>
    </dxf>
    <dxf>
      <font>
        <b/>
        <i val="0"/>
      </font>
      <fill>
        <patternFill>
          <bgColor theme="7" tint="0.39994506668294322"/>
        </patternFill>
      </fill>
      <border>
        <left style="thin">
          <color theme="7" tint="-0.24994659260841701"/>
        </left>
        <right style="thin">
          <color theme="7" tint="-0.24994659260841701"/>
        </right>
        <top style="thin">
          <color theme="7" tint="-0.24994659260841701"/>
        </top>
        <bottom style="thin">
          <color theme="7" tint="-0.24994659260841701"/>
        </bottom>
        <vertical/>
        <horizontal/>
      </border>
    </dxf>
    <dxf>
      <font>
        <b/>
        <i val="0"/>
      </font>
      <fill>
        <patternFill>
          <bgColor theme="7" tint="0.39994506668294322"/>
        </patternFill>
      </fill>
      <border>
        <left style="thin">
          <color theme="7" tint="-0.24994659260841701"/>
        </left>
        <right style="thin">
          <color theme="7" tint="-0.24994659260841701"/>
        </right>
        <top style="thin">
          <color theme="7" tint="-0.24994659260841701"/>
        </top>
        <bottom style="thin">
          <color theme="7" tint="-0.24994659260841701"/>
        </bottom>
        <vertical/>
        <horizontal/>
      </border>
    </dxf>
    <dxf>
      <font>
        <color theme="0" tint="-0.34998626667073579"/>
      </font>
      <fill>
        <patternFill>
          <bgColor theme="2"/>
        </patternFill>
      </fill>
    </dxf>
    <dxf>
      <font>
        <color theme="0" tint="-0.34998626667073579"/>
      </font>
      <fill>
        <patternFill>
          <bgColor theme="2"/>
        </patternFill>
      </fill>
    </dxf>
    <dxf>
      <font>
        <color theme="0" tint="-0.34998626667073579"/>
      </font>
      <fill>
        <patternFill>
          <bgColor theme="2"/>
        </patternFill>
      </fill>
    </dxf>
    <dxf>
      <font>
        <color theme="0" tint="-0.34998626667073579"/>
      </font>
      <fill>
        <patternFill>
          <bgColor theme="2"/>
        </patternFill>
      </fill>
    </dxf>
    <dxf>
      <font>
        <color theme="0" tint="-0.34998626667073579"/>
      </font>
      <fill>
        <patternFill>
          <bgColor theme="2"/>
        </patternFill>
      </fill>
    </dxf>
    <dxf>
      <font>
        <color theme="0" tint="-0.34998626667073579"/>
      </font>
      <fill>
        <patternFill>
          <bgColor theme="2"/>
        </patternFill>
      </fill>
    </dxf>
    <dxf>
      <font>
        <color theme="0" tint="-0.34998626667073579"/>
      </font>
      <fill>
        <patternFill>
          <bgColor theme="2"/>
        </patternFill>
      </fill>
    </dxf>
    <dxf>
      <font>
        <color theme="0" tint="-0.34998626667073579"/>
      </font>
      <fill>
        <patternFill>
          <bgColor theme="2"/>
        </patternFill>
      </fill>
    </dxf>
    <dxf>
      <font>
        <color theme="0" tint="-0.34998626667073579"/>
      </font>
      <fill>
        <patternFill>
          <bgColor theme="2"/>
        </patternFill>
      </fill>
    </dxf>
    <dxf>
      <font>
        <color theme="0" tint="-0.34998626667073579"/>
      </font>
      <fill>
        <patternFill>
          <bgColor theme="2"/>
        </patternFill>
      </fill>
    </dxf>
    <dxf>
      <font>
        <color theme="0" tint="-0.34998626667073579"/>
      </font>
      <fill>
        <patternFill>
          <bgColor theme="2"/>
        </patternFill>
      </fill>
    </dxf>
    <dxf>
      <font>
        <color theme="0" tint="-0.34998626667073579"/>
      </font>
      <fill>
        <patternFill>
          <bgColor theme="2"/>
        </patternFill>
      </fill>
    </dxf>
    <dxf>
      <font>
        <color theme="0" tint="-0.34998626667073579"/>
      </font>
      <fill>
        <patternFill>
          <bgColor theme="2"/>
        </patternFill>
      </fill>
    </dxf>
    <dxf>
      <font>
        <color theme="0" tint="-0.34998626667073579"/>
      </font>
      <fill>
        <patternFill>
          <bgColor theme="2"/>
        </patternFill>
      </fill>
    </dxf>
    <dxf>
      <font>
        <color theme="0" tint="-0.34998626667073579"/>
      </font>
      <fill>
        <patternFill>
          <bgColor theme="2"/>
        </patternFill>
      </fill>
    </dxf>
    <dxf>
      <font>
        <color theme="0" tint="-0.34998626667073579"/>
      </font>
      <fill>
        <patternFill>
          <bgColor theme="2"/>
        </patternFill>
      </fill>
    </dxf>
    <dxf>
      <font>
        <color theme="0" tint="-0.34998626667073579"/>
      </font>
      <fill>
        <patternFill>
          <bgColor theme="2"/>
        </patternFill>
      </fill>
    </dxf>
    <dxf>
      <font>
        <color theme="0" tint="-0.34998626667073579"/>
      </font>
      <fill>
        <patternFill>
          <bgColor theme="2"/>
        </patternFill>
      </fill>
    </dxf>
    <dxf>
      <font>
        <color theme="0" tint="-0.34998626667073579"/>
      </font>
      <fill>
        <patternFill>
          <bgColor theme="2"/>
        </patternFill>
      </fill>
    </dxf>
    <dxf>
      <font>
        <color theme="0" tint="-0.34998626667073579"/>
      </font>
      <fill>
        <patternFill>
          <bgColor theme="2"/>
        </patternFill>
      </fill>
    </dxf>
    <dxf>
      <font>
        <color theme="0" tint="-0.34998626667073579"/>
      </font>
      <fill>
        <patternFill>
          <bgColor theme="2"/>
        </patternFill>
      </fill>
    </dxf>
  </dxfs>
  <tableStyles count="0" defaultTableStyle="TableStyleMedium2" defaultPivotStyle="PivotStyleLight16"/>
  <colors>
    <mruColors>
      <color rgb="FF0000FF"/>
      <color rgb="FFFEF5F0"/>
      <color rgb="FFFF8B8B"/>
      <color rgb="FFEBE1FF"/>
      <color rgb="FFEFE7FF"/>
      <color rgb="FF9966FF"/>
      <color rgb="FFFFD9D9"/>
      <color rgb="FFD6C1FF"/>
      <color rgb="FFEB6C15"/>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'2b.Enter WRE Data'!$F$5</c:f>
          <c:strCache>
            <c:ptCount val="1"/>
            <c:pt idx="0">
              <c:v>#VALUE!</c:v>
            </c:pt>
          </c:strCache>
        </c:strRef>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5070317433393319"/>
          <c:y val="0.13662209781852547"/>
          <c:w val="0.71562605343967745"/>
          <c:h val="0.66075960103886378"/>
        </c:manualLayout>
      </c:layout>
      <c:barChart>
        <c:barDir val="bar"/>
        <c:grouping val="clustered"/>
        <c:varyColors val="0"/>
        <c:ser>
          <c:idx val="1"/>
          <c:order val="0"/>
          <c:tx>
            <c:strRef>
              <c:f>'3a. Identify WRE Needs'!$B$17</c:f>
              <c:strCache>
                <c:ptCount val="1"/>
                <c:pt idx="0">
                  <c:v>Benchmark</c:v>
                </c:pt>
              </c:strCache>
            </c:strRef>
          </c:tx>
          <c:spPr>
            <a:solidFill>
              <a:schemeClr val="accent2"/>
            </a:solidFill>
            <a:ln>
              <a:noFill/>
            </a:ln>
            <a:effectLst/>
          </c:spPr>
          <c:invertIfNegative val="0"/>
          <c:cat>
            <c:strRef>
              <c:f>'3a. Identify WRE Needs'!$C$16:$D$16</c:f>
              <c:strCache>
                <c:ptCount val="2"/>
                <c:pt idx="0">
                  <c:v>English Language Arts/
Literacy</c:v>
                </c:pt>
                <c:pt idx="1">
                  <c:v>Math</c:v>
                </c:pt>
              </c:strCache>
            </c:strRef>
          </c:cat>
          <c:val>
            <c:numRef>
              <c:f>'3a. Identify WRE Needs'!$C$17:$D$17</c:f>
              <c:numCache>
                <c:formatCode>0.00</c:formatCode>
                <c:ptCount val="2"/>
                <c:pt idx="0">
                  <c:v>0</c:v>
                </c:pt>
                <c:pt idx="1">
                  <c:v>0</c:v>
                </c:pt>
              </c:numCache>
            </c:numRef>
          </c:val>
          <c:extLst>
            <c:ext xmlns:c16="http://schemas.microsoft.com/office/drawing/2014/chart" uri="{C3380CC4-5D6E-409C-BE32-E72D297353CC}">
              <c16:uniqueId val="{00000000-9115-4371-898C-81362E453A9D}"/>
            </c:ext>
          </c:extLst>
        </c:ser>
        <c:ser>
          <c:idx val="0"/>
          <c:order val="1"/>
          <c:tx>
            <c:strRef>
              <c:f>'3a. Identify WRE Needs'!$B$18</c:f>
              <c:strCache>
                <c:ptCount val="1"/>
                <c:pt idx="0">
                  <c:v>Entire LEA </c:v>
                </c:pt>
              </c:strCache>
            </c:strRef>
          </c:tx>
          <c:spPr>
            <a:solidFill>
              <a:schemeClr val="accent1"/>
            </a:solidFill>
            <a:ln>
              <a:noFill/>
            </a:ln>
            <a:effectLst/>
          </c:spPr>
          <c:invertIfNegative val="0"/>
          <c:cat>
            <c:strRef>
              <c:f>'3a. Identify WRE Needs'!$C$16:$D$16</c:f>
              <c:strCache>
                <c:ptCount val="2"/>
                <c:pt idx="0">
                  <c:v>English Language Arts/
Literacy</c:v>
                </c:pt>
                <c:pt idx="1">
                  <c:v>Math</c:v>
                </c:pt>
              </c:strCache>
            </c:strRef>
          </c:cat>
          <c:val>
            <c:numRef>
              <c:f>'3a. Identify WRE Needs'!$C$18:$D$18</c:f>
              <c:numCache>
                <c:formatCode>0.00</c:formatCode>
                <c:ptCount val="2"/>
                <c:pt idx="0">
                  <c:v>0</c:v>
                </c:pt>
                <c:pt idx="1">
                  <c:v>0</c:v>
                </c:pt>
              </c:numCache>
            </c:numRef>
          </c:val>
          <c:extLst>
            <c:ext xmlns:c16="http://schemas.microsoft.com/office/drawing/2014/chart" uri="{C3380CC4-5D6E-409C-BE32-E72D297353CC}">
              <c16:uniqueId val="{00000002-9115-4371-898C-81362E453A9D}"/>
            </c:ext>
          </c:extLst>
        </c:ser>
        <c:ser>
          <c:idx val="2"/>
          <c:order val="2"/>
          <c:tx>
            <c:strRef>
              <c:f>'3a. Identify WRE Needs'!$B$19</c:f>
              <c:strCache>
                <c:ptCount val="1"/>
                <c:pt idx="0">
                  <c:v>Title IV-A Identified Schools</c:v>
                </c:pt>
              </c:strCache>
            </c:strRef>
          </c:tx>
          <c:spPr>
            <a:solidFill>
              <a:schemeClr val="accent3"/>
            </a:solidFill>
            <a:ln>
              <a:noFill/>
            </a:ln>
            <a:effectLst/>
          </c:spPr>
          <c:invertIfNegative val="0"/>
          <c:cat>
            <c:strRef>
              <c:f>'3a. Identify WRE Needs'!$C$16:$D$16</c:f>
              <c:strCache>
                <c:ptCount val="2"/>
                <c:pt idx="0">
                  <c:v>English Language Arts/
Literacy</c:v>
                </c:pt>
                <c:pt idx="1">
                  <c:v>Math</c:v>
                </c:pt>
              </c:strCache>
            </c:strRef>
          </c:cat>
          <c:val>
            <c:numRef>
              <c:f>'3a. Identify WRE Needs'!$C$19:$D$19</c:f>
              <c:numCache>
                <c:formatCode>0.00</c:formatCode>
                <c:ptCount val="2"/>
                <c:pt idx="0">
                  <c:v>0</c:v>
                </c:pt>
                <c:pt idx="1">
                  <c:v>0</c:v>
                </c:pt>
              </c:numCache>
            </c:numRef>
          </c:val>
          <c:extLst>
            <c:ext xmlns:c16="http://schemas.microsoft.com/office/drawing/2014/chart" uri="{C3380CC4-5D6E-409C-BE32-E72D297353CC}">
              <c16:uniqueId val="{00000001-9115-4371-898C-81362E453A9D}"/>
            </c:ext>
          </c:extLst>
        </c:ser>
        <c:dLbls>
          <c:showLegendKey val="0"/>
          <c:showVal val="0"/>
          <c:showCatName val="0"/>
          <c:showSerName val="0"/>
          <c:showPercent val="0"/>
          <c:showBubbleSize val="0"/>
        </c:dLbls>
        <c:gapWidth val="165"/>
        <c:axId val="94690688"/>
        <c:axId val="107947136"/>
      </c:barChart>
      <c:catAx>
        <c:axId val="9469068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47136"/>
        <c:crosses val="autoZero"/>
        <c:auto val="1"/>
        <c:lblAlgn val="ctr"/>
        <c:lblOffset val="100"/>
        <c:noMultiLvlLbl val="0"/>
      </c:catAx>
      <c:valAx>
        <c:axId val="10794713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Percentage of Students</a:t>
                </a:r>
              </a:p>
            </c:rich>
          </c:tx>
          <c:layout>
            <c:manualLayout>
              <c:xMode val="edge"/>
              <c:yMode val="edge"/>
              <c:x val="0.51714404974400208"/>
              <c:y val="0.8825878922878357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690688"/>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bg2">
          <a:lumMod val="90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'2b.Enter WRE Data'!$CI$5</c:f>
          <c:strCache>
            <c:ptCount val="1"/>
            <c:pt idx="0">
              <c:v>Percentage of dual credit eligible students who earn dual credit by the end of the academic year</c:v>
            </c:pt>
          </c:strCache>
        </c:strRef>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5673499992189492E-2"/>
          <c:y val="0.16937047980511477"/>
          <c:w val="0.86291330006215272"/>
          <c:h val="0.62801096137474699"/>
        </c:manualLayout>
      </c:layout>
      <c:barChart>
        <c:barDir val="bar"/>
        <c:grouping val="clustered"/>
        <c:varyColors val="0"/>
        <c:ser>
          <c:idx val="1"/>
          <c:order val="0"/>
          <c:tx>
            <c:strRef>
              <c:f>'3a. Identify WRE Needs'!$B$213</c:f>
              <c:strCache>
                <c:ptCount val="1"/>
                <c:pt idx="0">
                  <c:v>Benchmark</c:v>
                </c:pt>
              </c:strCache>
            </c:strRef>
          </c:tx>
          <c:spPr>
            <a:solidFill>
              <a:schemeClr val="accent2"/>
            </a:solidFill>
            <a:ln>
              <a:noFill/>
            </a:ln>
            <a:effectLst/>
          </c:spPr>
          <c:invertIfNegative val="0"/>
          <c:cat>
            <c:strRef>
              <c:f>'3a. Identify WRE Needs'!$D$212</c:f>
              <c:strCache>
                <c:ptCount val="1"/>
                <c:pt idx="0">
                  <c:v>Percentage of dual credit eligible students who earn dual credit by the end of the academic year</c:v>
                </c:pt>
              </c:strCache>
            </c:strRef>
          </c:cat>
          <c:val>
            <c:numRef>
              <c:f>'3a. Identify WRE Needs'!$D$213</c:f>
              <c:numCache>
                <c:formatCode>0.00</c:formatCode>
                <c:ptCount val="1"/>
                <c:pt idx="0">
                  <c:v>0</c:v>
                </c:pt>
              </c:numCache>
            </c:numRef>
          </c:val>
          <c:extLst>
            <c:ext xmlns:c16="http://schemas.microsoft.com/office/drawing/2014/chart" uri="{C3380CC4-5D6E-409C-BE32-E72D297353CC}">
              <c16:uniqueId val="{00000002-1232-4284-B1AE-AB749D65CD04}"/>
            </c:ext>
          </c:extLst>
        </c:ser>
        <c:ser>
          <c:idx val="0"/>
          <c:order val="1"/>
          <c:tx>
            <c:strRef>
              <c:f>'3a. Identify WRE Needs'!$B$214</c:f>
              <c:strCache>
                <c:ptCount val="1"/>
                <c:pt idx="0">
                  <c:v>Entire LEA </c:v>
                </c:pt>
              </c:strCache>
            </c:strRef>
          </c:tx>
          <c:spPr>
            <a:solidFill>
              <a:schemeClr val="accent1"/>
            </a:solidFill>
            <a:ln>
              <a:noFill/>
            </a:ln>
            <a:effectLst/>
          </c:spPr>
          <c:invertIfNegative val="0"/>
          <c:cat>
            <c:strRef>
              <c:f>'3a. Identify WRE Needs'!$D$212</c:f>
              <c:strCache>
                <c:ptCount val="1"/>
                <c:pt idx="0">
                  <c:v>Percentage of dual credit eligible students who earn dual credit by the end of the academic year</c:v>
                </c:pt>
              </c:strCache>
            </c:strRef>
          </c:cat>
          <c:val>
            <c:numRef>
              <c:f>'3a. Identify WRE Needs'!$D$214</c:f>
              <c:numCache>
                <c:formatCode>0.00</c:formatCode>
                <c:ptCount val="1"/>
                <c:pt idx="0">
                  <c:v>0</c:v>
                </c:pt>
              </c:numCache>
            </c:numRef>
          </c:val>
          <c:extLst>
            <c:ext xmlns:c16="http://schemas.microsoft.com/office/drawing/2014/chart" uri="{C3380CC4-5D6E-409C-BE32-E72D297353CC}">
              <c16:uniqueId val="{00000000-1232-4284-B1AE-AB749D65CD04}"/>
            </c:ext>
          </c:extLst>
        </c:ser>
        <c:ser>
          <c:idx val="2"/>
          <c:order val="2"/>
          <c:tx>
            <c:strRef>
              <c:f>'3a. Identify WRE Needs'!$B$215</c:f>
              <c:strCache>
                <c:ptCount val="1"/>
                <c:pt idx="0">
                  <c:v>Title IV-A Identified Schools</c:v>
                </c:pt>
              </c:strCache>
            </c:strRef>
          </c:tx>
          <c:spPr>
            <a:solidFill>
              <a:schemeClr val="accent3"/>
            </a:solidFill>
            <a:ln>
              <a:noFill/>
            </a:ln>
            <a:effectLst/>
          </c:spPr>
          <c:invertIfNegative val="0"/>
          <c:cat>
            <c:strRef>
              <c:f>'3a. Identify WRE Needs'!$D$212</c:f>
              <c:strCache>
                <c:ptCount val="1"/>
                <c:pt idx="0">
                  <c:v>Percentage of dual credit eligible students who earn dual credit by the end of the academic year</c:v>
                </c:pt>
              </c:strCache>
            </c:strRef>
          </c:cat>
          <c:val>
            <c:numRef>
              <c:f>'3a. Identify WRE Needs'!$D$215</c:f>
              <c:numCache>
                <c:formatCode>0.00</c:formatCode>
                <c:ptCount val="1"/>
                <c:pt idx="0">
                  <c:v>0</c:v>
                </c:pt>
              </c:numCache>
            </c:numRef>
          </c:val>
          <c:extLst>
            <c:ext xmlns:c16="http://schemas.microsoft.com/office/drawing/2014/chart" uri="{C3380CC4-5D6E-409C-BE32-E72D297353CC}">
              <c16:uniqueId val="{00000001-1232-4284-B1AE-AB749D65CD04}"/>
            </c:ext>
          </c:extLst>
        </c:ser>
        <c:dLbls>
          <c:showLegendKey val="0"/>
          <c:showVal val="0"/>
          <c:showCatName val="0"/>
          <c:showSerName val="0"/>
          <c:showPercent val="0"/>
          <c:showBubbleSize val="0"/>
        </c:dLbls>
        <c:gapWidth val="500"/>
        <c:axId val="108598400"/>
        <c:axId val="108599936"/>
      </c:barChart>
      <c:catAx>
        <c:axId val="108598400"/>
        <c:scaling>
          <c:orientation val="maxMin"/>
        </c:scaling>
        <c:delete val="1"/>
        <c:axPos val="l"/>
        <c:numFmt formatCode="General" sourceLinked="1"/>
        <c:majorTickMark val="none"/>
        <c:minorTickMark val="none"/>
        <c:tickLblPos val="nextTo"/>
        <c:crossAx val="108599936"/>
        <c:crosses val="autoZero"/>
        <c:auto val="1"/>
        <c:lblAlgn val="ctr"/>
        <c:lblOffset val="100"/>
        <c:noMultiLvlLbl val="0"/>
      </c:catAx>
      <c:valAx>
        <c:axId val="108599936"/>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598400"/>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bg2">
          <a:lumMod val="90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'2b.Enter WRE Data'!$CP$5</c:f>
          <c:strCache>
            <c:ptCount val="1"/>
            <c:pt idx="0">
              <c:v>Percentage of schools that have a library/media center</c:v>
            </c:pt>
          </c:strCache>
        </c:strRef>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7764566724401734E-2"/>
          <c:y val="0.13662209781852547"/>
          <c:w val="0.91238477501067672"/>
          <c:h val="0.76471463301010401"/>
        </c:manualLayout>
      </c:layout>
      <c:barChart>
        <c:barDir val="bar"/>
        <c:grouping val="clustered"/>
        <c:varyColors val="0"/>
        <c:ser>
          <c:idx val="1"/>
          <c:order val="0"/>
          <c:tx>
            <c:strRef>
              <c:f>'3a. Identify WRE Needs'!$B$239</c:f>
              <c:strCache>
                <c:ptCount val="1"/>
                <c:pt idx="0">
                  <c:v>Benchmark</c:v>
                </c:pt>
              </c:strCache>
            </c:strRef>
          </c:tx>
          <c:spPr>
            <a:solidFill>
              <a:schemeClr val="accent2"/>
            </a:solidFill>
            <a:ln>
              <a:noFill/>
            </a:ln>
            <a:effectLst/>
          </c:spPr>
          <c:invertIfNegative val="0"/>
          <c:cat>
            <c:strRef>
              <c:f>'3a. Identify WRE Needs'!$C$238</c:f>
              <c:strCache>
                <c:ptCount val="1"/>
                <c:pt idx="0">
                  <c:v>Percentage of schools that have a library/media center</c:v>
                </c:pt>
              </c:strCache>
            </c:strRef>
          </c:cat>
          <c:val>
            <c:numRef>
              <c:f>'3a. Identify WRE Needs'!$C$239</c:f>
              <c:numCache>
                <c:formatCode>0.00</c:formatCode>
                <c:ptCount val="1"/>
                <c:pt idx="0">
                  <c:v>0</c:v>
                </c:pt>
              </c:numCache>
            </c:numRef>
          </c:val>
          <c:extLst>
            <c:ext xmlns:c16="http://schemas.microsoft.com/office/drawing/2014/chart" uri="{C3380CC4-5D6E-409C-BE32-E72D297353CC}">
              <c16:uniqueId val="{00000002-DA40-48E9-8265-F1E87B8B0429}"/>
            </c:ext>
          </c:extLst>
        </c:ser>
        <c:ser>
          <c:idx val="0"/>
          <c:order val="1"/>
          <c:tx>
            <c:strRef>
              <c:f>'3a. Identify WRE Needs'!$B$240</c:f>
              <c:strCache>
                <c:ptCount val="1"/>
                <c:pt idx="0">
                  <c:v>Entire LEA </c:v>
                </c:pt>
              </c:strCache>
            </c:strRef>
          </c:tx>
          <c:spPr>
            <a:solidFill>
              <a:schemeClr val="accent1"/>
            </a:solidFill>
            <a:ln>
              <a:noFill/>
            </a:ln>
            <a:effectLst/>
          </c:spPr>
          <c:invertIfNegative val="0"/>
          <c:cat>
            <c:strRef>
              <c:f>'3a. Identify WRE Needs'!$C$238</c:f>
              <c:strCache>
                <c:ptCount val="1"/>
                <c:pt idx="0">
                  <c:v>Percentage of schools that have a library/media center</c:v>
                </c:pt>
              </c:strCache>
            </c:strRef>
          </c:cat>
          <c:val>
            <c:numRef>
              <c:f>'3a. Identify WRE Needs'!$C$240</c:f>
              <c:numCache>
                <c:formatCode>0.00</c:formatCode>
                <c:ptCount val="1"/>
                <c:pt idx="0">
                  <c:v>0</c:v>
                </c:pt>
              </c:numCache>
            </c:numRef>
          </c:val>
          <c:extLst>
            <c:ext xmlns:c16="http://schemas.microsoft.com/office/drawing/2014/chart" uri="{C3380CC4-5D6E-409C-BE32-E72D297353CC}">
              <c16:uniqueId val="{00000000-DA40-48E9-8265-F1E87B8B0429}"/>
            </c:ext>
          </c:extLst>
        </c:ser>
        <c:ser>
          <c:idx val="2"/>
          <c:order val="2"/>
          <c:tx>
            <c:strRef>
              <c:f>'3a. Identify WRE Needs'!$B$241</c:f>
              <c:strCache>
                <c:ptCount val="1"/>
                <c:pt idx="0">
                  <c:v>Title IV-A Identified Schools</c:v>
                </c:pt>
              </c:strCache>
            </c:strRef>
          </c:tx>
          <c:spPr>
            <a:solidFill>
              <a:schemeClr val="accent3"/>
            </a:solidFill>
            <a:ln>
              <a:noFill/>
            </a:ln>
            <a:effectLst/>
          </c:spPr>
          <c:invertIfNegative val="0"/>
          <c:cat>
            <c:strRef>
              <c:f>'3a. Identify WRE Needs'!$C$238</c:f>
              <c:strCache>
                <c:ptCount val="1"/>
                <c:pt idx="0">
                  <c:v>Percentage of schools that have a library/media center</c:v>
                </c:pt>
              </c:strCache>
            </c:strRef>
          </c:cat>
          <c:val>
            <c:numRef>
              <c:f>'3a. Identify WRE Needs'!$C$241</c:f>
              <c:numCache>
                <c:formatCode>0.00</c:formatCode>
                <c:ptCount val="1"/>
                <c:pt idx="0">
                  <c:v>0</c:v>
                </c:pt>
              </c:numCache>
            </c:numRef>
          </c:val>
          <c:extLst>
            <c:ext xmlns:c16="http://schemas.microsoft.com/office/drawing/2014/chart" uri="{C3380CC4-5D6E-409C-BE32-E72D297353CC}">
              <c16:uniqueId val="{00000001-DA40-48E9-8265-F1E87B8B0429}"/>
            </c:ext>
          </c:extLst>
        </c:ser>
        <c:dLbls>
          <c:showLegendKey val="0"/>
          <c:showVal val="0"/>
          <c:showCatName val="0"/>
          <c:showSerName val="0"/>
          <c:showPercent val="0"/>
          <c:showBubbleSize val="0"/>
        </c:dLbls>
        <c:gapWidth val="500"/>
        <c:axId val="108639360"/>
        <c:axId val="108640896"/>
      </c:barChart>
      <c:catAx>
        <c:axId val="108639360"/>
        <c:scaling>
          <c:orientation val="maxMin"/>
        </c:scaling>
        <c:delete val="1"/>
        <c:axPos val="l"/>
        <c:numFmt formatCode="General" sourceLinked="1"/>
        <c:majorTickMark val="none"/>
        <c:minorTickMark val="none"/>
        <c:tickLblPos val="nextTo"/>
        <c:crossAx val="108640896"/>
        <c:crosses val="autoZero"/>
        <c:auto val="1"/>
        <c:lblAlgn val="ctr"/>
        <c:lblOffset val="100"/>
        <c:noMultiLvlLbl val="0"/>
      </c:catAx>
      <c:valAx>
        <c:axId val="108640896"/>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639360"/>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bg2">
          <a:lumMod val="90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'2b.Enter WRE Data'!$CS$5</c:f>
          <c:strCache>
            <c:ptCount val="1"/>
            <c:pt idx="0">
              <c:v>Number of sessions offered to help students use the school libraries per 20 students</c:v>
            </c:pt>
          </c:strCache>
        </c:strRef>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887664087577843E-2"/>
          <c:y val="0.13662209781852547"/>
          <c:w val="0.89733986443748659"/>
          <c:h val="0.78112569500472084"/>
        </c:manualLayout>
      </c:layout>
      <c:barChart>
        <c:barDir val="bar"/>
        <c:grouping val="clustered"/>
        <c:varyColors val="0"/>
        <c:ser>
          <c:idx val="1"/>
          <c:order val="0"/>
          <c:tx>
            <c:strRef>
              <c:f>'3a. Identify WRE Needs'!$B$239</c:f>
              <c:strCache>
                <c:ptCount val="1"/>
                <c:pt idx="0">
                  <c:v>Benchmark</c:v>
                </c:pt>
              </c:strCache>
            </c:strRef>
          </c:tx>
          <c:spPr>
            <a:solidFill>
              <a:schemeClr val="accent2"/>
            </a:solidFill>
            <a:ln>
              <a:noFill/>
            </a:ln>
            <a:effectLst/>
          </c:spPr>
          <c:invertIfNegative val="0"/>
          <c:cat>
            <c:strRef>
              <c:f>'3a. Identify WRE Needs'!$D$238</c:f>
              <c:strCache>
                <c:ptCount val="1"/>
                <c:pt idx="0">
                  <c:v>Number of sessions offered to help students use the school libraries per 20 students</c:v>
                </c:pt>
              </c:strCache>
            </c:strRef>
          </c:cat>
          <c:val>
            <c:numRef>
              <c:f>'3a. Identify WRE Needs'!$D$239</c:f>
              <c:numCache>
                <c:formatCode>0.00</c:formatCode>
                <c:ptCount val="1"/>
                <c:pt idx="0">
                  <c:v>0</c:v>
                </c:pt>
              </c:numCache>
            </c:numRef>
          </c:val>
          <c:extLst>
            <c:ext xmlns:c16="http://schemas.microsoft.com/office/drawing/2014/chart" uri="{C3380CC4-5D6E-409C-BE32-E72D297353CC}">
              <c16:uniqueId val="{00000002-69DA-470D-9B03-9C65DD636AED}"/>
            </c:ext>
          </c:extLst>
        </c:ser>
        <c:ser>
          <c:idx val="0"/>
          <c:order val="1"/>
          <c:tx>
            <c:strRef>
              <c:f>'3a. Identify WRE Needs'!$B$240</c:f>
              <c:strCache>
                <c:ptCount val="1"/>
                <c:pt idx="0">
                  <c:v>Entire LEA </c:v>
                </c:pt>
              </c:strCache>
            </c:strRef>
          </c:tx>
          <c:spPr>
            <a:solidFill>
              <a:schemeClr val="accent1"/>
            </a:solidFill>
            <a:ln>
              <a:noFill/>
            </a:ln>
            <a:effectLst/>
          </c:spPr>
          <c:invertIfNegative val="0"/>
          <c:cat>
            <c:strRef>
              <c:f>'3a. Identify WRE Needs'!$D$238</c:f>
              <c:strCache>
                <c:ptCount val="1"/>
                <c:pt idx="0">
                  <c:v>Number of sessions offered to help students use the school libraries per 20 students</c:v>
                </c:pt>
              </c:strCache>
            </c:strRef>
          </c:cat>
          <c:val>
            <c:numRef>
              <c:f>'3a. Identify WRE Needs'!$D$240</c:f>
              <c:numCache>
                <c:formatCode>0.00</c:formatCode>
                <c:ptCount val="1"/>
                <c:pt idx="0">
                  <c:v>0</c:v>
                </c:pt>
              </c:numCache>
            </c:numRef>
          </c:val>
          <c:extLst>
            <c:ext xmlns:c16="http://schemas.microsoft.com/office/drawing/2014/chart" uri="{C3380CC4-5D6E-409C-BE32-E72D297353CC}">
              <c16:uniqueId val="{00000000-69DA-470D-9B03-9C65DD636AED}"/>
            </c:ext>
          </c:extLst>
        </c:ser>
        <c:ser>
          <c:idx val="2"/>
          <c:order val="2"/>
          <c:tx>
            <c:strRef>
              <c:f>'3a. Identify WRE Needs'!$B$241</c:f>
              <c:strCache>
                <c:ptCount val="1"/>
                <c:pt idx="0">
                  <c:v>Title IV-A Identified Schools</c:v>
                </c:pt>
              </c:strCache>
            </c:strRef>
          </c:tx>
          <c:spPr>
            <a:solidFill>
              <a:schemeClr val="accent3"/>
            </a:solidFill>
            <a:ln>
              <a:noFill/>
            </a:ln>
            <a:effectLst/>
          </c:spPr>
          <c:invertIfNegative val="0"/>
          <c:cat>
            <c:strRef>
              <c:f>'3a. Identify WRE Needs'!$D$238</c:f>
              <c:strCache>
                <c:ptCount val="1"/>
                <c:pt idx="0">
                  <c:v>Number of sessions offered to help students use the school libraries per 20 students</c:v>
                </c:pt>
              </c:strCache>
            </c:strRef>
          </c:cat>
          <c:val>
            <c:numRef>
              <c:f>'3a. Identify WRE Needs'!$D$241</c:f>
              <c:numCache>
                <c:formatCode>0.00</c:formatCode>
                <c:ptCount val="1"/>
                <c:pt idx="0">
                  <c:v>0</c:v>
                </c:pt>
              </c:numCache>
            </c:numRef>
          </c:val>
          <c:extLst>
            <c:ext xmlns:c16="http://schemas.microsoft.com/office/drawing/2014/chart" uri="{C3380CC4-5D6E-409C-BE32-E72D297353CC}">
              <c16:uniqueId val="{00000001-69DA-470D-9B03-9C65DD636AED}"/>
            </c:ext>
          </c:extLst>
        </c:ser>
        <c:dLbls>
          <c:showLegendKey val="0"/>
          <c:showVal val="0"/>
          <c:showCatName val="0"/>
          <c:showSerName val="0"/>
          <c:showPercent val="0"/>
          <c:showBubbleSize val="0"/>
        </c:dLbls>
        <c:gapWidth val="500"/>
        <c:axId val="108696704"/>
        <c:axId val="108698240"/>
      </c:barChart>
      <c:catAx>
        <c:axId val="108696704"/>
        <c:scaling>
          <c:orientation val="maxMin"/>
        </c:scaling>
        <c:delete val="1"/>
        <c:axPos val="l"/>
        <c:numFmt formatCode="General" sourceLinked="1"/>
        <c:majorTickMark val="none"/>
        <c:minorTickMark val="none"/>
        <c:tickLblPos val="nextTo"/>
        <c:crossAx val="108698240"/>
        <c:crosses val="autoZero"/>
        <c:auto val="1"/>
        <c:lblAlgn val="ctr"/>
        <c:lblOffset val="100"/>
        <c:noMultiLvlLbl val="0"/>
      </c:catAx>
      <c:valAx>
        <c:axId val="108698240"/>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696704"/>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bg2">
          <a:lumMod val="90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'2b.Enter WRE Data'!$CV$5</c:f>
          <c:strCache>
            <c:ptCount val="1"/>
            <c:pt idx="0">
              <c:v>Percentage of schools that have college and career readiness services</c:v>
            </c:pt>
          </c:strCache>
        </c:strRef>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2022445268831751E-2"/>
          <c:y val="0.13662209781852547"/>
          <c:w val="0.89812689646624655"/>
          <c:h val="0.71951686072644572"/>
        </c:manualLayout>
      </c:layout>
      <c:barChart>
        <c:barDir val="bar"/>
        <c:grouping val="clustered"/>
        <c:varyColors val="0"/>
        <c:ser>
          <c:idx val="1"/>
          <c:order val="0"/>
          <c:tx>
            <c:strRef>
              <c:f>'3a. Identify WRE Needs'!$B$264</c:f>
              <c:strCache>
                <c:ptCount val="1"/>
                <c:pt idx="0">
                  <c:v>Benchmark</c:v>
                </c:pt>
              </c:strCache>
            </c:strRef>
          </c:tx>
          <c:spPr>
            <a:solidFill>
              <a:schemeClr val="accent2"/>
            </a:solidFill>
            <a:ln>
              <a:noFill/>
            </a:ln>
            <a:effectLst/>
          </c:spPr>
          <c:invertIfNegative val="0"/>
          <c:cat>
            <c:strRef>
              <c:f>'3a. Identify WRE Needs'!$C$263</c:f>
              <c:strCache>
                <c:ptCount val="1"/>
                <c:pt idx="0">
                  <c:v>Percentage of schools that have college and career readiness services</c:v>
                </c:pt>
              </c:strCache>
            </c:strRef>
          </c:cat>
          <c:val>
            <c:numRef>
              <c:f>'3a. Identify WRE Needs'!$C$264</c:f>
              <c:numCache>
                <c:formatCode>0.00</c:formatCode>
                <c:ptCount val="1"/>
                <c:pt idx="0">
                  <c:v>0</c:v>
                </c:pt>
              </c:numCache>
            </c:numRef>
          </c:val>
          <c:extLst>
            <c:ext xmlns:c16="http://schemas.microsoft.com/office/drawing/2014/chart" uri="{C3380CC4-5D6E-409C-BE32-E72D297353CC}">
              <c16:uniqueId val="{00000000-B789-4A00-BFF1-AEDAB44E679E}"/>
            </c:ext>
          </c:extLst>
        </c:ser>
        <c:ser>
          <c:idx val="0"/>
          <c:order val="1"/>
          <c:tx>
            <c:strRef>
              <c:f>'3a. Identify WRE Needs'!$B$265</c:f>
              <c:strCache>
                <c:ptCount val="1"/>
                <c:pt idx="0">
                  <c:v>Entire LEA </c:v>
                </c:pt>
              </c:strCache>
            </c:strRef>
          </c:tx>
          <c:spPr>
            <a:solidFill>
              <a:schemeClr val="accent1"/>
            </a:solidFill>
            <a:ln>
              <a:noFill/>
            </a:ln>
            <a:effectLst/>
          </c:spPr>
          <c:invertIfNegative val="0"/>
          <c:cat>
            <c:strRef>
              <c:f>'3a. Identify WRE Needs'!$C$263</c:f>
              <c:strCache>
                <c:ptCount val="1"/>
                <c:pt idx="0">
                  <c:v>Percentage of schools that have college and career readiness services</c:v>
                </c:pt>
              </c:strCache>
            </c:strRef>
          </c:cat>
          <c:val>
            <c:numRef>
              <c:f>'3a. Identify WRE Needs'!$C$265</c:f>
              <c:numCache>
                <c:formatCode>0.00</c:formatCode>
                <c:ptCount val="1"/>
                <c:pt idx="0">
                  <c:v>0</c:v>
                </c:pt>
              </c:numCache>
            </c:numRef>
          </c:val>
          <c:extLst>
            <c:ext xmlns:c16="http://schemas.microsoft.com/office/drawing/2014/chart" uri="{C3380CC4-5D6E-409C-BE32-E72D297353CC}">
              <c16:uniqueId val="{00000001-B789-4A00-BFF1-AEDAB44E679E}"/>
            </c:ext>
          </c:extLst>
        </c:ser>
        <c:ser>
          <c:idx val="2"/>
          <c:order val="2"/>
          <c:tx>
            <c:strRef>
              <c:f>'3a. Identify WRE Needs'!$B$266</c:f>
              <c:strCache>
                <c:ptCount val="1"/>
                <c:pt idx="0">
                  <c:v>Title IV-A Identified Schools</c:v>
                </c:pt>
              </c:strCache>
            </c:strRef>
          </c:tx>
          <c:spPr>
            <a:solidFill>
              <a:schemeClr val="accent3"/>
            </a:solidFill>
            <a:ln>
              <a:noFill/>
            </a:ln>
            <a:effectLst/>
          </c:spPr>
          <c:invertIfNegative val="0"/>
          <c:cat>
            <c:strRef>
              <c:f>'3a. Identify WRE Needs'!$C$263</c:f>
              <c:strCache>
                <c:ptCount val="1"/>
                <c:pt idx="0">
                  <c:v>Percentage of schools that have college and career readiness services</c:v>
                </c:pt>
              </c:strCache>
            </c:strRef>
          </c:cat>
          <c:val>
            <c:numRef>
              <c:f>'3a. Identify WRE Needs'!$C$266</c:f>
              <c:numCache>
                <c:formatCode>0.00</c:formatCode>
                <c:ptCount val="1"/>
                <c:pt idx="0">
                  <c:v>0</c:v>
                </c:pt>
              </c:numCache>
            </c:numRef>
          </c:val>
          <c:extLst>
            <c:ext xmlns:c16="http://schemas.microsoft.com/office/drawing/2014/chart" uri="{C3380CC4-5D6E-409C-BE32-E72D297353CC}">
              <c16:uniqueId val="{00000002-B789-4A00-BFF1-AEDAB44E679E}"/>
            </c:ext>
          </c:extLst>
        </c:ser>
        <c:dLbls>
          <c:showLegendKey val="0"/>
          <c:showVal val="0"/>
          <c:showCatName val="0"/>
          <c:showSerName val="0"/>
          <c:showPercent val="0"/>
          <c:showBubbleSize val="0"/>
        </c:dLbls>
        <c:gapWidth val="500"/>
        <c:axId val="109331584"/>
        <c:axId val="109333120"/>
      </c:barChart>
      <c:catAx>
        <c:axId val="109331584"/>
        <c:scaling>
          <c:orientation val="maxMin"/>
        </c:scaling>
        <c:delete val="1"/>
        <c:axPos val="l"/>
        <c:numFmt formatCode="General" sourceLinked="1"/>
        <c:majorTickMark val="none"/>
        <c:minorTickMark val="none"/>
        <c:tickLblPos val="nextTo"/>
        <c:crossAx val="109333120"/>
        <c:crosses val="autoZero"/>
        <c:auto val="1"/>
        <c:lblAlgn val="ctr"/>
        <c:lblOffset val="100"/>
        <c:noMultiLvlLbl val="0"/>
      </c:catAx>
      <c:valAx>
        <c:axId val="109333120"/>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331584"/>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bg2">
          <a:lumMod val="90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'2b.Enter WRE Data'!$CY$5</c:f>
          <c:strCache>
            <c:ptCount val="1"/>
            <c:pt idx="0">
              <c:v>Number of college/career events per 20 students</c:v>
            </c:pt>
          </c:strCache>
        </c:strRef>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8618107038929071E-2"/>
          <c:y val="0.13662209781852547"/>
          <c:w val="0.89107387259018345"/>
          <c:h val="0.76019485578173818"/>
        </c:manualLayout>
      </c:layout>
      <c:barChart>
        <c:barDir val="bar"/>
        <c:grouping val="clustered"/>
        <c:varyColors val="0"/>
        <c:ser>
          <c:idx val="1"/>
          <c:order val="0"/>
          <c:tx>
            <c:strRef>
              <c:f>'3a. Identify WRE Needs'!$B$264</c:f>
              <c:strCache>
                <c:ptCount val="1"/>
                <c:pt idx="0">
                  <c:v>Benchmark</c:v>
                </c:pt>
              </c:strCache>
            </c:strRef>
          </c:tx>
          <c:spPr>
            <a:solidFill>
              <a:schemeClr val="accent2"/>
            </a:solidFill>
            <a:ln>
              <a:noFill/>
            </a:ln>
            <a:effectLst/>
          </c:spPr>
          <c:invertIfNegative val="0"/>
          <c:cat>
            <c:strRef>
              <c:f>'3a. Identify WRE Needs'!$D$263</c:f>
              <c:strCache>
                <c:ptCount val="1"/>
                <c:pt idx="0">
                  <c:v>Number of college/career events per 20 students</c:v>
                </c:pt>
              </c:strCache>
            </c:strRef>
          </c:cat>
          <c:val>
            <c:numRef>
              <c:f>'3a. Identify WRE Needs'!$D$264</c:f>
              <c:numCache>
                <c:formatCode>0.00</c:formatCode>
                <c:ptCount val="1"/>
                <c:pt idx="0">
                  <c:v>0</c:v>
                </c:pt>
              </c:numCache>
            </c:numRef>
          </c:val>
          <c:extLst>
            <c:ext xmlns:c16="http://schemas.microsoft.com/office/drawing/2014/chart" uri="{C3380CC4-5D6E-409C-BE32-E72D297353CC}">
              <c16:uniqueId val="{00000002-8729-4DB2-AD2F-DB3CCB01FA91}"/>
            </c:ext>
          </c:extLst>
        </c:ser>
        <c:ser>
          <c:idx val="0"/>
          <c:order val="1"/>
          <c:tx>
            <c:strRef>
              <c:f>'3a. Identify WRE Needs'!$B$265</c:f>
              <c:strCache>
                <c:ptCount val="1"/>
                <c:pt idx="0">
                  <c:v>Entire LEA </c:v>
                </c:pt>
              </c:strCache>
            </c:strRef>
          </c:tx>
          <c:spPr>
            <a:solidFill>
              <a:schemeClr val="accent1"/>
            </a:solidFill>
            <a:ln>
              <a:noFill/>
            </a:ln>
            <a:effectLst/>
          </c:spPr>
          <c:invertIfNegative val="0"/>
          <c:cat>
            <c:strRef>
              <c:f>'3a. Identify WRE Needs'!$D$263</c:f>
              <c:strCache>
                <c:ptCount val="1"/>
                <c:pt idx="0">
                  <c:v>Number of college/career events per 20 students</c:v>
                </c:pt>
              </c:strCache>
            </c:strRef>
          </c:cat>
          <c:val>
            <c:numRef>
              <c:f>'3a. Identify WRE Needs'!$D$265</c:f>
              <c:numCache>
                <c:formatCode>0.00</c:formatCode>
                <c:ptCount val="1"/>
                <c:pt idx="0">
                  <c:v>0</c:v>
                </c:pt>
              </c:numCache>
            </c:numRef>
          </c:val>
          <c:extLst>
            <c:ext xmlns:c16="http://schemas.microsoft.com/office/drawing/2014/chart" uri="{C3380CC4-5D6E-409C-BE32-E72D297353CC}">
              <c16:uniqueId val="{00000000-8729-4DB2-AD2F-DB3CCB01FA91}"/>
            </c:ext>
          </c:extLst>
        </c:ser>
        <c:ser>
          <c:idx val="2"/>
          <c:order val="2"/>
          <c:tx>
            <c:strRef>
              <c:f>'3a. Identify WRE Needs'!$B$266</c:f>
              <c:strCache>
                <c:ptCount val="1"/>
                <c:pt idx="0">
                  <c:v>Title IV-A Identified Schools</c:v>
                </c:pt>
              </c:strCache>
            </c:strRef>
          </c:tx>
          <c:spPr>
            <a:solidFill>
              <a:schemeClr val="accent3"/>
            </a:solidFill>
            <a:ln>
              <a:noFill/>
            </a:ln>
            <a:effectLst/>
          </c:spPr>
          <c:invertIfNegative val="0"/>
          <c:cat>
            <c:strRef>
              <c:f>'3a. Identify WRE Needs'!$D$263</c:f>
              <c:strCache>
                <c:ptCount val="1"/>
                <c:pt idx="0">
                  <c:v>Number of college/career events per 20 students</c:v>
                </c:pt>
              </c:strCache>
            </c:strRef>
          </c:cat>
          <c:val>
            <c:numRef>
              <c:f>'3a. Identify WRE Needs'!$D$266</c:f>
              <c:numCache>
                <c:formatCode>0.00</c:formatCode>
                <c:ptCount val="1"/>
                <c:pt idx="0">
                  <c:v>0</c:v>
                </c:pt>
              </c:numCache>
            </c:numRef>
          </c:val>
          <c:extLst>
            <c:ext xmlns:c16="http://schemas.microsoft.com/office/drawing/2014/chart" uri="{C3380CC4-5D6E-409C-BE32-E72D297353CC}">
              <c16:uniqueId val="{00000001-8729-4DB2-AD2F-DB3CCB01FA91}"/>
            </c:ext>
          </c:extLst>
        </c:ser>
        <c:dLbls>
          <c:showLegendKey val="0"/>
          <c:showVal val="0"/>
          <c:showCatName val="0"/>
          <c:showSerName val="0"/>
          <c:showPercent val="0"/>
          <c:showBubbleSize val="0"/>
        </c:dLbls>
        <c:gapWidth val="500"/>
        <c:axId val="109364736"/>
        <c:axId val="109366272"/>
      </c:barChart>
      <c:catAx>
        <c:axId val="109364736"/>
        <c:scaling>
          <c:orientation val="maxMin"/>
        </c:scaling>
        <c:delete val="1"/>
        <c:axPos val="l"/>
        <c:numFmt formatCode="General" sourceLinked="1"/>
        <c:majorTickMark val="none"/>
        <c:minorTickMark val="none"/>
        <c:tickLblPos val="nextTo"/>
        <c:crossAx val="109366272"/>
        <c:crosses val="autoZero"/>
        <c:auto val="1"/>
        <c:lblAlgn val="ctr"/>
        <c:lblOffset val="100"/>
        <c:noMultiLvlLbl val="0"/>
      </c:catAx>
      <c:valAx>
        <c:axId val="109366272"/>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364736"/>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bg2">
          <a:lumMod val="90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'2b.Enter WRE Data'!$L$5</c:f>
          <c:strCache>
            <c:ptCount val="1"/>
            <c:pt idx="0">
              <c:v>#VALUE!</c:v>
            </c:pt>
          </c:strCache>
        </c:strRef>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5070317433393319"/>
          <c:y val="0.13662209781852547"/>
          <c:w val="0.71562605343967745"/>
          <c:h val="0.66075960103886378"/>
        </c:manualLayout>
      </c:layout>
      <c:barChart>
        <c:barDir val="bar"/>
        <c:grouping val="clustered"/>
        <c:varyColors val="0"/>
        <c:ser>
          <c:idx val="1"/>
          <c:order val="0"/>
          <c:tx>
            <c:strRef>
              <c:f>'3a. Identify WRE Needs'!$B$31</c:f>
              <c:strCache>
                <c:ptCount val="1"/>
                <c:pt idx="0">
                  <c:v>Benchmark</c:v>
                </c:pt>
              </c:strCache>
            </c:strRef>
          </c:tx>
          <c:spPr>
            <a:solidFill>
              <a:schemeClr val="accent2"/>
            </a:solidFill>
            <a:ln>
              <a:noFill/>
            </a:ln>
            <a:effectLst/>
          </c:spPr>
          <c:invertIfNegative val="0"/>
          <c:cat>
            <c:strRef>
              <c:f>'3a. Identify WRE Needs'!$C$30:$D$30</c:f>
              <c:strCache>
                <c:ptCount val="2"/>
                <c:pt idx="0">
                  <c:v>Science</c:v>
                </c:pt>
                <c:pt idx="1">
                  <c:v>Social Studies</c:v>
                </c:pt>
              </c:strCache>
            </c:strRef>
          </c:cat>
          <c:val>
            <c:numRef>
              <c:f>'3a. Identify WRE Needs'!$C$31:$D$31</c:f>
              <c:numCache>
                <c:formatCode>0.00</c:formatCode>
                <c:ptCount val="2"/>
                <c:pt idx="0">
                  <c:v>0</c:v>
                </c:pt>
                <c:pt idx="1">
                  <c:v>0</c:v>
                </c:pt>
              </c:numCache>
            </c:numRef>
          </c:val>
          <c:extLst>
            <c:ext xmlns:c16="http://schemas.microsoft.com/office/drawing/2014/chart" uri="{C3380CC4-5D6E-409C-BE32-E72D297353CC}">
              <c16:uniqueId val="{00000000-8BDC-456D-A4FC-38117B029EEF}"/>
            </c:ext>
          </c:extLst>
        </c:ser>
        <c:ser>
          <c:idx val="0"/>
          <c:order val="1"/>
          <c:tx>
            <c:strRef>
              <c:f>'3a. Identify WRE Needs'!$B$32</c:f>
              <c:strCache>
                <c:ptCount val="1"/>
                <c:pt idx="0">
                  <c:v>Entire LEA </c:v>
                </c:pt>
              </c:strCache>
            </c:strRef>
          </c:tx>
          <c:spPr>
            <a:solidFill>
              <a:schemeClr val="accent1"/>
            </a:solidFill>
            <a:ln>
              <a:noFill/>
            </a:ln>
            <a:effectLst/>
          </c:spPr>
          <c:invertIfNegative val="0"/>
          <c:cat>
            <c:strRef>
              <c:f>'3a. Identify WRE Needs'!$C$30:$D$30</c:f>
              <c:strCache>
                <c:ptCount val="2"/>
                <c:pt idx="0">
                  <c:v>Science</c:v>
                </c:pt>
                <c:pt idx="1">
                  <c:v>Social Studies</c:v>
                </c:pt>
              </c:strCache>
            </c:strRef>
          </c:cat>
          <c:val>
            <c:numRef>
              <c:f>'3a. Identify WRE Needs'!$C$32:$D$32</c:f>
              <c:numCache>
                <c:formatCode>0.00</c:formatCode>
                <c:ptCount val="2"/>
                <c:pt idx="0">
                  <c:v>0</c:v>
                </c:pt>
                <c:pt idx="1">
                  <c:v>0</c:v>
                </c:pt>
              </c:numCache>
            </c:numRef>
          </c:val>
          <c:extLst>
            <c:ext xmlns:c16="http://schemas.microsoft.com/office/drawing/2014/chart" uri="{C3380CC4-5D6E-409C-BE32-E72D297353CC}">
              <c16:uniqueId val="{00000001-8BDC-456D-A4FC-38117B029EEF}"/>
            </c:ext>
          </c:extLst>
        </c:ser>
        <c:ser>
          <c:idx val="2"/>
          <c:order val="2"/>
          <c:tx>
            <c:strRef>
              <c:f>'3a. Identify WRE Needs'!$B$33</c:f>
              <c:strCache>
                <c:ptCount val="1"/>
                <c:pt idx="0">
                  <c:v>Title IV-A Identified Schools</c:v>
                </c:pt>
              </c:strCache>
            </c:strRef>
          </c:tx>
          <c:spPr>
            <a:solidFill>
              <a:schemeClr val="accent3"/>
            </a:solidFill>
            <a:ln>
              <a:noFill/>
            </a:ln>
            <a:effectLst/>
          </c:spPr>
          <c:invertIfNegative val="0"/>
          <c:cat>
            <c:strRef>
              <c:f>'3a. Identify WRE Needs'!$C$30:$D$30</c:f>
              <c:strCache>
                <c:ptCount val="2"/>
                <c:pt idx="0">
                  <c:v>Science</c:v>
                </c:pt>
                <c:pt idx="1">
                  <c:v>Social Studies</c:v>
                </c:pt>
              </c:strCache>
            </c:strRef>
          </c:cat>
          <c:val>
            <c:numRef>
              <c:f>'3a. Identify WRE Needs'!$C$33:$D$33</c:f>
              <c:numCache>
                <c:formatCode>0.00</c:formatCode>
                <c:ptCount val="2"/>
                <c:pt idx="0">
                  <c:v>0</c:v>
                </c:pt>
                <c:pt idx="1">
                  <c:v>0</c:v>
                </c:pt>
              </c:numCache>
            </c:numRef>
          </c:val>
          <c:extLst>
            <c:ext xmlns:c16="http://schemas.microsoft.com/office/drawing/2014/chart" uri="{C3380CC4-5D6E-409C-BE32-E72D297353CC}">
              <c16:uniqueId val="{00000002-8BDC-456D-A4FC-38117B029EEF}"/>
            </c:ext>
          </c:extLst>
        </c:ser>
        <c:dLbls>
          <c:showLegendKey val="0"/>
          <c:showVal val="0"/>
          <c:showCatName val="0"/>
          <c:showSerName val="0"/>
          <c:showPercent val="0"/>
          <c:showBubbleSize val="0"/>
        </c:dLbls>
        <c:gapWidth val="48"/>
        <c:axId val="109405696"/>
        <c:axId val="109407232"/>
      </c:barChart>
      <c:catAx>
        <c:axId val="10940569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407232"/>
        <c:crosses val="autoZero"/>
        <c:auto val="1"/>
        <c:lblAlgn val="ctr"/>
        <c:lblOffset val="100"/>
        <c:noMultiLvlLbl val="0"/>
      </c:catAx>
      <c:valAx>
        <c:axId val="10940723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Percentage of Students</a:t>
                </a:r>
              </a:p>
            </c:rich>
          </c:tx>
          <c:layout>
            <c:manualLayout>
              <c:xMode val="edge"/>
              <c:yMode val="edge"/>
              <c:x val="0.51714404974400208"/>
              <c:y val="0.8825878922878357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405696"/>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bg2">
          <a:lumMod val="90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US" sz="1100"/>
              <a:t>School Engagement</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5070317433393319"/>
          <c:y val="0.13662209781852547"/>
          <c:w val="0.71562605343967745"/>
          <c:h val="0.66075960103886378"/>
        </c:manualLayout>
      </c:layout>
      <c:barChart>
        <c:barDir val="bar"/>
        <c:grouping val="clustered"/>
        <c:varyColors val="0"/>
        <c:ser>
          <c:idx val="1"/>
          <c:order val="0"/>
          <c:tx>
            <c:strRef>
              <c:f>'3b. Identify SHS Needs'!$A$31</c:f>
              <c:strCache>
                <c:ptCount val="1"/>
                <c:pt idx="0">
                  <c:v>Benchmark</c:v>
                </c:pt>
              </c:strCache>
            </c:strRef>
          </c:tx>
          <c:spPr>
            <a:solidFill>
              <a:schemeClr val="accent2"/>
            </a:solidFill>
            <a:ln>
              <a:noFill/>
            </a:ln>
            <a:effectLst/>
          </c:spPr>
          <c:invertIfNegative val="0"/>
          <c:cat>
            <c:strRef>
              <c:f>'3b. Identify SHS Needs'!$B$30:$C$30</c:f>
              <c:strCache>
                <c:ptCount val="2"/>
                <c:pt idx="0">
                  <c:v>#VALUE!</c:v>
                </c:pt>
                <c:pt idx="1">
                  <c:v>Percentage of students who have dropped out (for most recent year available)</c:v>
                </c:pt>
              </c:strCache>
            </c:strRef>
          </c:cat>
          <c:val>
            <c:numRef>
              <c:f>'3b. Identify SHS Needs'!$B$31:$C$31</c:f>
              <c:numCache>
                <c:formatCode>0%</c:formatCode>
                <c:ptCount val="2"/>
                <c:pt idx="0">
                  <c:v>0</c:v>
                </c:pt>
                <c:pt idx="1">
                  <c:v>0</c:v>
                </c:pt>
              </c:numCache>
            </c:numRef>
          </c:val>
          <c:extLst>
            <c:ext xmlns:c16="http://schemas.microsoft.com/office/drawing/2014/chart" uri="{C3380CC4-5D6E-409C-BE32-E72D297353CC}">
              <c16:uniqueId val="{00000000-CBC6-47A8-90E6-2615F2414B83}"/>
            </c:ext>
          </c:extLst>
        </c:ser>
        <c:ser>
          <c:idx val="0"/>
          <c:order val="1"/>
          <c:tx>
            <c:strRef>
              <c:f>'3b. Identify SHS Needs'!$A$32</c:f>
              <c:strCache>
                <c:ptCount val="1"/>
                <c:pt idx="0">
                  <c:v>Entire LEA </c:v>
                </c:pt>
              </c:strCache>
            </c:strRef>
          </c:tx>
          <c:spPr>
            <a:solidFill>
              <a:schemeClr val="accent1"/>
            </a:solidFill>
            <a:ln>
              <a:noFill/>
            </a:ln>
            <a:effectLst/>
          </c:spPr>
          <c:invertIfNegative val="0"/>
          <c:cat>
            <c:strRef>
              <c:f>'3b. Identify SHS Needs'!$B$30:$C$30</c:f>
              <c:strCache>
                <c:ptCount val="2"/>
                <c:pt idx="0">
                  <c:v>#VALUE!</c:v>
                </c:pt>
                <c:pt idx="1">
                  <c:v>Percentage of students who have dropped out (for most recent year available)</c:v>
                </c:pt>
              </c:strCache>
            </c:strRef>
          </c:cat>
          <c:val>
            <c:numRef>
              <c:f>'3b. Identify SHS Needs'!$B$32:$C$32</c:f>
              <c:numCache>
                <c:formatCode>0%</c:formatCode>
                <c:ptCount val="2"/>
                <c:pt idx="0">
                  <c:v>0</c:v>
                </c:pt>
                <c:pt idx="1">
                  <c:v>0</c:v>
                </c:pt>
              </c:numCache>
            </c:numRef>
          </c:val>
          <c:extLst>
            <c:ext xmlns:c16="http://schemas.microsoft.com/office/drawing/2014/chart" uri="{C3380CC4-5D6E-409C-BE32-E72D297353CC}">
              <c16:uniqueId val="{00000001-CBC6-47A8-90E6-2615F2414B83}"/>
            </c:ext>
          </c:extLst>
        </c:ser>
        <c:ser>
          <c:idx val="2"/>
          <c:order val="2"/>
          <c:tx>
            <c:strRef>
              <c:f>'3b. Identify SHS Needs'!$A$33</c:f>
              <c:strCache>
                <c:ptCount val="1"/>
                <c:pt idx="0">
                  <c:v>Title IV-A Identified Schools</c:v>
                </c:pt>
              </c:strCache>
            </c:strRef>
          </c:tx>
          <c:spPr>
            <a:solidFill>
              <a:schemeClr val="accent3"/>
            </a:solidFill>
            <a:ln>
              <a:noFill/>
            </a:ln>
            <a:effectLst/>
          </c:spPr>
          <c:invertIfNegative val="0"/>
          <c:cat>
            <c:strRef>
              <c:f>'3b. Identify SHS Needs'!$B$30:$C$30</c:f>
              <c:strCache>
                <c:ptCount val="2"/>
                <c:pt idx="0">
                  <c:v>#VALUE!</c:v>
                </c:pt>
                <c:pt idx="1">
                  <c:v>Percentage of students who have dropped out (for most recent year available)</c:v>
                </c:pt>
              </c:strCache>
            </c:strRef>
          </c:cat>
          <c:val>
            <c:numRef>
              <c:f>'3b. Identify SHS Needs'!$B$33:$C$33</c:f>
              <c:numCache>
                <c:formatCode>0%</c:formatCode>
                <c:ptCount val="2"/>
                <c:pt idx="0">
                  <c:v>0</c:v>
                </c:pt>
                <c:pt idx="1">
                  <c:v>0</c:v>
                </c:pt>
              </c:numCache>
            </c:numRef>
          </c:val>
          <c:extLst>
            <c:ext xmlns:c16="http://schemas.microsoft.com/office/drawing/2014/chart" uri="{C3380CC4-5D6E-409C-BE32-E72D297353CC}">
              <c16:uniqueId val="{00000002-CBC6-47A8-90E6-2615F2414B83}"/>
            </c:ext>
          </c:extLst>
        </c:ser>
        <c:dLbls>
          <c:showLegendKey val="0"/>
          <c:showVal val="0"/>
          <c:showCatName val="0"/>
          <c:showSerName val="0"/>
          <c:showPercent val="0"/>
          <c:showBubbleSize val="0"/>
        </c:dLbls>
        <c:gapWidth val="244"/>
        <c:axId val="94268800"/>
        <c:axId val="94389376"/>
      </c:barChart>
      <c:catAx>
        <c:axId val="94268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389376"/>
        <c:crosses val="autoZero"/>
        <c:auto val="1"/>
        <c:lblAlgn val="ctr"/>
        <c:lblOffset val="100"/>
        <c:noMultiLvlLbl val="0"/>
      </c:catAx>
      <c:valAx>
        <c:axId val="94389376"/>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268800"/>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bg2">
          <a:lumMod val="90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'2c. Enter SHS Data'!$L$5</c:f>
          <c:strCache>
            <c:ptCount val="1"/>
            <c:pt idx="0">
              <c:v>Instances of this type of discipline per 100 students</c:v>
            </c:pt>
          </c:strCache>
        </c:strRef>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5070317433393319"/>
          <c:y val="0.13662209781852547"/>
          <c:w val="0.71562605343967745"/>
          <c:h val="0.752083846882449"/>
        </c:manualLayout>
      </c:layout>
      <c:barChart>
        <c:barDir val="bar"/>
        <c:grouping val="clustered"/>
        <c:varyColors val="0"/>
        <c:ser>
          <c:idx val="1"/>
          <c:order val="0"/>
          <c:tx>
            <c:strRef>
              <c:f>'3b. Identify SHS Needs'!$A$59</c:f>
              <c:strCache>
                <c:ptCount val="1"/>
                <c:pt idx="0">
                  <c:v>Benchmark</c:v>
                </c:pt>
              </c:strCache>
            </c:strRef>
          </c:tx>
          <c:spPr>
            <a:solidFill>
              <a:schemeClr val="accent2"/>
            </a:solidFill>
            <a:ln>
              <a:noFill/>
            </a:ln>
            <a:effectLst/>
          </c:spPr>
          <c:invertIfNegative val="0"/>
          <c:cat>
            <c:strRef>
              <c:f>'3b. Identify SHS Needs'!$B$58:$E$58</c:f>
              <c:strCache>
                <c:ptCount val="4"/>
                <c:pt idx="0">
                  <c:v>Out-of School Suspensions</c:v>
                </c:pt>
                <c:pt idx="1">
                  <c:v>In-School Suspensions</c:v>
                </c:pt>
                <c:pt idx="2">
                  <c:v>Referrals to law enforcement</c:v>
                </c:pt>
                <c:pt idx="3">
                  <c:v>Expulsions</c:v>
                </c:pt>
              </c:strCache>
            </c:strRef>
          </c:cat>
          <c:val>
            <c:numRef>
              <c:f>'3b. Identify SHS Needs'!$B$59:$E$59</c:f>
              <c:numCache>
                <c:formatCode>0.00</c:formatCode>
                <c:ptCount val="4"/>
                <c:pt idx="0">
                  <c:v>0</c:v>
                </c:pt>
                <c:pt idx="1">
                  <c:v>0</c:v>
                </c:pt>
                <c:pt idx="2">
                  <c:v>0</c:v>
                </c:pt>
                <c:pt idx="3">
                  <c:v>0</c:v>
                </c:pt>
              </c:numCache>
            </c:numRef>
          </c:val>
          <c:extLst>
            <c:ext xmlns:c16="http://schemas.microsoft.com/office/drawing/2014/chart" uri="{C3380CC4-5D6E-409C-BE32-E72D297353CC}">
              <c16:uniqueId val="{00000000-B2A1-485B-9A1F-AAEC52E893B8}"/>
            </c:ext>
          </c:extLst>
        </c:ser>
        <c:ser>
          <c:idx val="0"/>
          <c:order val="1"/>
          <c:tx>
            <c:strRef>
              <c:f>'3b. Identify SHS Needs'!$A$60</c:f>
              <c:strCache>
                <c:ptCount val="1"/>
                <c:pt idx="0">
                  <c:v>Entire LEA </c:v>
                </c:pt>
              </c:strCache>
            </c:strRef>
          </c:tx>
          <c:spPr>
            <a:solidFill>
              <a:schemeClr val="accent1"/>
            </a:solidFill>
            <a:ln>
              <a:noFill/>
            </a:ln>
            <a:effectLst/>
          </c:spPr>
          <c:invertIfNegative val="0"/>
          <c:cat>
            <c:strRef>
              <c:f>'3b. Identify SHS Needs'!$B$58:$E$58</c:f>
              <c:strCache>
                <c:ptCount val="4"/>
                <c:pt idx="0">
                  <c:v>Out-of School Suspensions</c:v>
                </c:pt>
                <c:pt idx="1">
                  <c:v>In-School Suspensions</c:v>
                </c:pt>
                <c:pt idx="2">
                  <c:v>Referrals to law enforcement</c:v>
                </c:pt>
                <c:pt idx="3">
                  <c:v>Expulsions</c:v>
                </c:pt>
              </c:strCache>
            </c:strRef>
          </c:cat>
          <c:val>
            <c:numRef>
              <c:f>'3b. Identify SHS Needs'!$B$60:$E$60</c:f>
              <c:numCache>
                <c:formatCode>0.00</c:formatCode>
                <c:ptCount val="4"/>
                <c:pt idx="0">
                  <c:v>0</c:v>
                </c:pt>
                <c:pt idx="1">
                  <c:v>0</c:v>
                </c:pt>
                <c:pt idx="2">
                  <c:v>0</c:v>
                </c:pt>
                <c:pt idx="3">
                  <c:v>0</c:v>
                </c:pt>
              </c:numCache>
            </c:numRef>
          </c:val>
          <c:extLst>
            <c:ext xmlns:c16="http://schemas.microsoft.com/office/drawing/2014/chart" uri="{C3380CC4-5D6E-409C-BE32-E72D297353CC}">
              <c16:uniqueId val="{00000001-B2A1-485B-9A1F-AAEC52E893B8}"/>
            </c:ext>
          </c:extLst>
        </c:ser>
        <c:ser>
          <c:idx val="2"/>
          <c:order val="2"/>
          <c:tx>
            <c:strRef>
              <c:f>'3b. Identify SHS Needs'!$A$61</c:f>
              <c:strCache>
                <c:ptCount val="1"/>
                <c:pt idx="0">
                  <c:v>Title IV-A Identified Schools</c:v>
                </c:pt>
              </c:strCache>
            </c:strRef>
          </c:tx>
          <c:spPr>
            <a:solidFill>
              <a:schemeClr val="accent3"/>
            </a:solidFill>
            <a:ln>
              <a:noFill/>
            </a:ln>
            <a:effectLst/>
          </c:spPr>
          <c:invertIfNegative val="0"/>
          <c:cat>
            <c:strRef>
              <c:f>'3b. Identify SHS Needs'!$B$58:$E$58</c:f>
              <c:strCache>
                <c:ptCount val="4"/>
                <c:pt idx="0">
                  <c:v>Out-of School Suspensions</c:v>
                </c:pt>
                <c:pt idx="1">
                  <c:v>In-School Suspensions</c:v>
                </c:pt>
                <c:pt idx="2">
                  <c:v>Referrals to law enforcement</c:v>
                </c:pt>
                <c:pt idx="3">
                  <c:v>Expulsions</c:v>
                </c:pt>
              </c:strCache>
            </c:strRef>
          </c:cat>
          <c:val>
            <c:numRef>
              <c:f>'3b. Identify SHS Needs'!$B$61:$E$61</c:f>
              <c:numCache>
                <c:formatCode>0.00</c:formatCode>
                <c:ptCount val="4"/>
                <c:pt idx="0">
                  <c:v>0</c:v>
                </c:pt>
                <c:pt idx="1">
                  <c:v>0</c:v>
                </c:pt>
                <c:pt idx="2">
                  <c:v>0</c:v>
                </c:pt>
                <c:pt idx="3">
                  <c:v>0</c:v>
                </c:pt>
              </c:numCache>
            </c:numRef>
          </c:val>
          <c:extLst>
            <c:ext xmlns:c16="http://schemas.microsoft.com/office/drawing/2014/chart" uri="{C3380CC4-5D6E-409C-BE32-E72D297353CC}">
              <c16:uniqueId val="{00000002-B2A1-485B-9A1F-AAEC52E893B8}"/>
            </c:ext>
          </c:extLst>
        </c:ser>
        <c:dLbls>
          <c:showLegendKey val="0"/>
          <c:showVal val="0"/>
          <c:showCatName val="0"/>
          <c:showSerName val="0"/>
          <c:showPercent val="0"/>
          <c:showBubbleSize val="0"/>
        </c:dLbls>
        <c:gapWidth val="48"/>
        <c:axId val="109043072"/>
        <c:axId val="109044864"/>
      </c:barChart>
      <c:catAx>
        <c:axId val="10904307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044864"/>
        <c:crosses val="autoZero"/>
        <c:auto val="1"/>
        <c:lblAlgn val="ctr"/>
        <c:lblOffset val="100"/>
        <c:noMultiLvlLbl val="0"/>
      </c:catAx>
      <c:valAx>
        <c:axId val="109044864"/>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043072"/>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bg2">
          <a:lumMod val="90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'2c. Enter SHS Data'!$W$4:$AA$4</c:f>
          <c:strCache>
            <c:ptCount val="5"/>
            <c:pt idx="0">
              <c:v>Collection and use of school climate survey data</c:v>
            </c:pt>
          </c:strCache>
        </c:strRef>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5070317433393319"/>
          <c:y val="0.13662209781852547"/>
          <c:w val="0.71562605343967745"/>
          <c:h val="0.66075960103886378"/>
        </c:manualLayout>
      </c:layout>
      <c:barChart>
        <c:barDir val="bar"/>
        <c:grouping val="clustered"/>
        <c:varyColors val="0"/>
        <c:ser>
          <c:idx val="1"/>
          <c:order val="0"/>
          <c:tx>
            <c:strRef>
              <c:f>'3b. Identify SHS Needs'!$A$86</c:f>
              <c:strCache>
                <c:ptCount val="1"/>
                <c:pt idx="0">
                  <c:v>Benchmark</c:v>
                </c:pt>
              </c:strCache>
            </c:strRef>
          </c:tx>
          <c:spPr>
            <a:solidFill>
              <a:schemeClr val="accent2"/>
            </a:solidFill>
            <a:ln>
              <a:noFill/>
            </a:ln>
            <a:effectLst/>
          </c:spPr>
          <c:invertIfNegative val="0"/>
          <c:cat>
            <c:strRef>
              <c:f>'3b. Identify SHS Needs'!$B$85:$C$85</c:f>
              <c:strCache>
                <c:ptCount val="2"/>
                <c:pt idx="0">
                  <c:v>Percentage of schools that have conducted a school climate survey</c:v>
                </c:pt>
                <c:pt idx="1">
                  <c:v>Percentage of schools that have used a school climate survey to drive decision-making</c:v>
                </c:pt>
              </c:strCache>
            </c:strRef>
          </c:cat>
          <c:val>
            <c:numRef>
              <c:f>'3b. Identify SHS Needs'!$B$86:$C$86</c:f>
              <c:numCache>
                <c:formatCode>0%</c:formatCode>
                <c:ptCount val="2"/>
                <c:pt idx="0">
                  <c:v>0</c:v>
                </c:pt>
                <c:pt idx="1">
                  <c:v>0</c:v>
                </c:pt>
              </c:numCache>
            </c:numRef>
          </c:val>
          <c:extLst>
            <c:ext xmlns:c16="http://schemas.microsoft.com/office/drawing/2014/chart" uri="{C3380CC4-5D6E-409C-BE32-E72D297353CC}">
              <c16:uniqueId val="{00000000-0676-48CF-915C-38343F288CE3}"/>
            </c:ext>
          </c:extLst>
        </c:ser>
        <c:ser>
          <c:idx val="0"/>
          <c:order val="1"/>
          <c:tx>
            <c:strRef>
              <c:f>'3b. Identify SHS Needs'!$A$87</c:f>
              <c:strCache>
                <c:ptCount val="1"/>
                <c:pt idx="0">
                  <c:v>Entire LEA </c:v>
                </c:pt>
              </c:strCache>
            </c:strRef>
          </c:tx>
          <c:spPr>
            <a:solidFill>
              <a:schemeClr val="accent1"/>
            </a:solidFill>
            <a:ln>
              <a:noFill/>
            </a:ln>
            <a:effectLst/>
          </c:spPr>
          <c:invertIfNegative val="0"/>
          <c:cat>
            <c:strRef>
              <c:f>'3b. Identify SHS Needs'!$B$85:$C$85</c:f>
              <c:strCache>
                <c:ptCount val="2"/>
                <c:pt idx="0">
                  <c:v>Percentage of schools that have conducted a school climate survey</c:v>
                </c:pt>
                <c:pt idx="1">
                  <c:v>Percentage of schools that have used a school climate survey to drive decision-making</c:v>
                </c:pt>
              </c:strCache>
            </c:strRef>
          </c:cat>
          <c:val>
            <c:numRef>
              <c:f>'3b. Identify SHS Needs'!$B$87:$C$87</c:f>
              <c:numCache>
                <c:formatCode>0%</c:formatCode>
                <c:ptCount val="2"/>
                <c:pt idx="0">
                  <c:v>0</c:v>
                </c:pt>
                <c:pt idx="1">
                  <c:v>0</c:v>
                </c:pt>
              </c:numCache>
            </c:numRef>
          </c:val>
          <c:extLst>
            <c:ext xmlns:c16="http://schemas.microsoft.com/office/drawing/2014/chart" uri="{C3380CC4-5D6E-409C-BE32-E72D297353CC}">
              <c16:uniqueId val="{00000001-0676-48CF-915C-38343F288CE3}"/>
            </c:ext>
          </c:extLst>
        </c:ser>
        <c:ser>
          <c:idx val="2"/>
          <c:order val="2"/>
          <c:tx>
            <c:strRef>
              <c:f>'3b. Identify SHS Needs'!$A$88</c:f>
              <c:strCache>
                <c:ptCount val="1"/>
                <c:pt idx="0">
                  <c:v>Title IV-A Identified Schools</c:v>
                </c:pt>
              </c:strCache>
            </c:strRef>
          </c:tx>
          <c:spPr>
            <a:solidFill>
              <a:schemeClr val="accent3"/>
            </a:solidFill>
            <a:ln>
              <a:noFill/>
            </a:ln>
            <a:effectLst/>
          </c:spPr>
          <c:invertIfNegative val="0"/>
          <c:cat>
            <c:strRef>
              <c:f>'3b. Identify SHS Needs'!$B$85:$C$85</c:f>
              <c:strCache>
                <c:ptCount val="2"/>
                <c:pt idx="0">
                  <c:v>Percentage of schools that have conducted a school climate survey</c:v>
                </c:pt>
                <c:pt idx="1">
                  <c:v>Percentage of schools that have used a school climate survey to drive decision-making</c:v>
                </c:pt>
              </c:strCache>
            </c:strRef>
          </c:cat>
          <c:val>
            <c:numRef>
              <c:f>'3b. Identify SHS Needs'!$B$88:$C$88</c:f>
              <c:numCache>
                <c:formatCode>0%</c:formatCode>
                <c:ptCount val="2"/>
                <c:pt idx="0">
                  <c:v>0</c:v>
                </c:pt>
                <c:pt idx="1">
                  <c:v>0</c:v>
                </c:pt>
              </c:numCache>
            </c:numRef>
          </c:val>
          <c:extLst>
            <c:ext xmlns:c16="http://schemas.microsoft.com/office/drawing/2014/chart" uri="{C3380CC4-5D6E-409C-BE32-E72D297353CC}">
              <c16:uniqueId val="{00000002-0676-48CF-915C-38343F288CE3}"/>
            </c:ext>
          </c:extLst>
        </c:ser>
        <c:dLbls>
          <c:showLegendKey val="0"/>
          <c:showVal val="0"/>
          <c:showCatName val="0"/>
          <c:showSerName val="0"/>
          <c:showPercent val="0"/>
          <c:showBubbleSize val="0"/>
        </c:dLbls>
        <c:gapWidth val="244"/>
        <c:axId val="108219776"/>
        <c:axId val="108233856"/>
      </c:barChart>
      <c:catAx>
        <c:axId val="1082197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233856"/>
        <c:crosses val="autoZero"/>
        <c:auto val="1"/>
        <c:lblAlgn val="ctr"/>
        <c:lblOffset val="100"/>
        <c:noMultiLvlLbl val="0"/>
      </c:catAx>
      <c:valAx>
        <c:axId val="108233856"/>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219776"/>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bg2">
          <a:lumMod val="90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'2c. Enter SHS Data'!$AD$5</c:f>
          <c:strCache>
            <c:ptCount val="1"/>
            <c:pt idx="0">
              <c:v>Incidents reported per 100 students</c:v>
            </c:pt>
          </c:strCache>
        </c:strRef>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5070317433393319"/>
          <c:y val="0.13662209781852547"/>
          <c:w val="0.71562605343967745"/>
          <c:h val="0.66075960103886378"/>
        </c:manualLayout>
      </c:layout>
      <c:barChart>
        <c:barDir val="bar"/>
        <c:grouping val="clustered"/>
        <c:varyColors val="0"/>
        <c:ser>
          <c:idx val="1"/>
          <c:order val="0"/>
          <c:tx>
            <c:strRef>
              <c:f>'3b. Identify SHS Needs'!$A$112</c:f>
              <c:strCache>
                <c:ptCount val="1"/>
                <c:pt idx="0">
                  <c:v>Benchmark</c:v>
                </c:pt>
              </c:strCache>
            </c:strRef>
          </c:tx>
          <c:spPr>
            <a:solidFill>
              <a:schemeClr val="accent2"/>
            </a:solidFill>
            <a:ln>
              <a:noFill/>
            </a:ln>
            <a:effectLst/>
          </c:spPr>
          <c:invertIfNegative val="0"/>
          <c:cat>
            <c:strRef>
              <c:f>'3b. Identify SHS Needs'!$B$111:$D$111</c:f>
              <c:strCache>
                <c:ptCount val="3"/>
                <c:pt idx="0">
                  <c:v>Physical Fighting</c:v>
                </c:pt>
                <c:pt idx="1">
                  <c:v>Rape/Sexual Assault</c:v>
                </c:pt>
                <c:pt idx="2">
                  <c:v>Bullying</c:v>
                </c:pt>
              </c:strCache>
            </c:strRef>
          </c:cat>
          <c:val>
            <c:numRef>
              <c:f>'3b. Identify SHS Needs'!$B$112:$D$112</c:f>
              <c:numCache>
                <c:formatCode>0.00</c:formatCode>
                <c:ptCount val="3"/>
                <c:pt idx="0">
                  <c:v>0</c:v>
                </c:pt>
                <c:pt idx="1">
                  <c:v>0</c:v>
                </c:pt>
                <c:pt idx="2">
                  <c:v>0</c:v>
                </c:pt>
              </c:numCache>
            </c:numRef>
          </c:val>
          <c:extLst>
            <c:ext xmlns:c16="http://schemas.microsoft.com/office/drawing/2014/chart" uri="{C3380CC4-5D6E-409C-BE32-E72D297353CC}">
              <c16:uniqueId val="{00000000-20A4-4292-977B-F061441A161B}"/>
            </c:ext>
          </c:extLst>
        </c:ser>
        <c:ser>
          <c:idx val="0"/>
          <c:order val="1"/>
          <c:tx>
            <c:strRef>
              <c:f>'3b. Identify SHS Needs'!$A$113</c:f>
              <c:strCache>
                <c:ptCount val="1"/>
                <c:pt idx="0">
                  <c:v>Entire LEA </c:v>
                </c:pt>
              </c:strCache>
            </c:strRef>
          </c:tx>
          <c:spPr>
            <a:solidFill>
              <a:schemeClr val="accent1"/>
            </a:solidFill>
            <a:ln>
              <a:noFill/>
            </a:ln>
            <a:effectLst/>
          </c:spPr>
          <c:invertIfNegative val="0"/>
          <c:cat>
            <c:strRef>
              <c:f>'3b. Identify SHS Needs'!$B$111:$D$111</c:f>
              <c:strCache>
                <c:ptCount val="3"/>
                <c:pt idx="0">
                  <c:v>Physical Fighting</c:v>
                </c:pt>
                <c:pt idx="1">
                  <c:v>Rape/Sexual Assault</c:v>
                </c:pt>
                <c:pt idx="2">
                  <c:v>Bullying</c:v>
                </c:pt>
              </c:strCache>
            </c:strRef>
          </c:cat>
          <c:val>
            <c:numRef>
              <c:f>'3b. Identify SHS Needs'!$B$113:$D$113</c:f>
              <c:numCache>
                <c:formatCode>0.00</c:formatCode>
                <c:ptCount val="3"/>
                <c:pt idx="0">
                  <c:v>0</c:v>
                </c:pt>
                <c:pt idx="1">
                  <c:v>0</c:v>
                </c:pt>
                <c:pt idx="2">
                  <c:v>0</c:v>
                </c:pt>
              </c:numCache>
            </c:numRef>
          </c:val>
          <c:extLst>
            <c:ext xmlns:c16="http://schemas.microsoft.com/office/drawing/2014/chart" uri="{C3380CC4-5D6E-409C-BE32-E72D297353CC}">
              <c16:uniqueId val="{00000001-20A4-4292-977B-F061441A161B}"/>
            </c:ext>
          </c:extLst>
        </c:ser>
        <c:ser>
          <c:idx val="2"/>
          <c:order val="2"/>
          <c:tx>
            <c:strRef>
              <c:f>'3b. Identify SHS Needs'!$A$114</c:f>
              <c:strCache>
                <c:ptCount val="1"/>
                <c:pt idx="0">
                  <c:v>Title IV-A Identified Schools</c:v>
                </c:pt>
              </c:strCache>
            </c:strRef>
          </c:tx>
          <c:spPr>
            <a:solidFill>
              <a:schemeClr val="accent3"/>
            </a:solidFill>
            <a:ln>
              <a:noFill/>
            </a:ln>
            <a:effectLst/>
          </c:spPr>
          <c:invertIfNegative val="0"/>
          <c:cat>
            <c:strRef>
              <c:f>'3b. Identify SHS Needs'!$B$111:$D$111</c:f>
              <c:strCache>
                <c:ptCount val="3"/>
                <c:pt idx="0">
                  <c:v>Physical Fighting</c:v>
                </c:pt>
                <c:pt idx="1">
                  <c:v>Rape/Sexual Assault</c:v>
                </c:pt>
                <c:pt idx="2">
                  <c:v>Bullying</c:v>
                </c:pt>
              </c:strCache>
            </c:strRef>
          </c:cat>
          <c:val>
            <c:numRef>
              <c:f>'3b. Identify SHS Needs'!$B$114:$D$114</c:f>
              <c:numCache>
                <c:formatCode>0.00</c:formatCode>
                <c:ptCount val="3"/>
                <c:pt idx="0">
                  <c:v>0</c:v>
                </c:pt>
                <c:pt idx="1">
                  <c:v>0</c:v>
                </c:pt>
                <c:pt idx="2">
                  <c:v>0</c:v>
                </c:pt>
              </c:numCache>
            </c:numRef>
          </c:val>
          <c:extLst>
            <c:ext xmlns:c16="http://schemas.microsoft.com/office/drawing/2014/chart" uri="{C3380CC4-5D6E-409C-BE32-E72D297353CC}">
              <c16:uniqueId val="{00000002-20A4-4292-977B-F061441A161B}"/>
            </c:ext>
          </c:extLst>
        </c:ser>
        <c:dLbls>
          <c:showLegendKey val="0"/>
          <c:showVal val="0"/>
          <c:showCatName val="0"/>
          <c:showSerName val="0"/>
          <c:showPercent val="0"/>
          <c:showBubbleSize val="0"/>
        </c:dLbls>
        <c:gapWidth val="244"/>
        <c:axId val="108072320"/>
        <c:axId val="108074112"/>
      </c:barChart>
      <c:catAx>
        <c:axId val="1080723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074112"/>
        <c:crosses val="autoZero"/>
        <c:auto val="1"/>
        <c:lblAlgn val="ctr"/>
        <c:lblOffset val="100"/>
        <c:noMultiLvlLbl val="0"/>
      </c:catAx>
      <c:valAx>
        <c:axId val="108074112"/>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072320"/>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bg2">
          <a:lumMod val="90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'2b.Enter WRE Data'!$R$5</c:f>
          <c:strCache>
            <c:ptCount val="1"/>
            <c:pt idx="0">
              <c:v>Number of classes per 20 students</c:v>
            </c:pt>
          </c:strCache>
        </c:strRef>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5070317433393319"/>
          <c:y val="0.13662209781852547"/>
          <c:w val="0.71562605343967745"/>
          <c:h val="0.66075960103886378"/>
        </c:manualLayout>
      </c:layout>
      <c:barChart>
        <c:barDir val="bar"/>
        <c:grouping val="clustered"/>
        <c:varyColors val="0"/>
        <c:ser>
          <c:idx val="1"/>
          <c:order val="0"/>
          <c:tx>
            <c:strRef>
              <c:f>'3a. Identify WRE Needs'!$B$54</c:f>
              <c:strCache>
                <c:ptCount val="1"/>
                <c:pt idx="0">
                  <c:v>Benchmark</c:v>
                </c:pt>
              </c:strCache>
            </c:strRef>
          </c:tx>
          <c:spPr>
            <a:solidFill>
              <a:schemeClr val="accent2"/>
            </a:solidFill>
            <a:ln>
              <a:noFill/>
            </a:ln>
            <a:effectLst/>
          </c:spPr>
          <c:invertIfNegative val="0"/>
          <c:cat>
            <c:strRef>
              <c:f>'3a. Identify WRE Needs'!$C$53:$D$53</c:f>
              <c:strCache>
                <c:ptCount val="2"/>
                <c:pt idx="0">
                  <c:v>Science </c:v>
                </c:pt>
                <c:pt idx="1">
                  <c:v>Social Studies </c:v>
                </c:pt>
              </c:strCache>
            </c:strRef>
          </c:cat>
          <c:val>
            <c:numRef>
              <c:f>'3a. Identify WRE Needs'!$C$54:$D$54</c:f>
              <c:numCache>
                <c:formatCode>0.00</c:formatCode>
                <c:ptCount val="2"/>
                <c:pt idx="0">
                  <c:v>0</c:v>
                </c:pt>
                <c:pt idx="1">
                  <c:v>0</c:v>
                </c:pt>
              </c:numCache>
            </c:numRef>
          </c:val>
          <c:extLst>
            <c:ext xmlns:c16="http://schemas.microsoft.com/office/drawing/2014/chart" uri="{C3380CC4-5D6E-409C-BE32-E72D297353CC}">
              <c16:uniqueId val="{00000002-133F-41D5-AE02-39E01342C15B}"/>
            </c:ext>
          </c:extLst>
        </c:ser>
        <c:ser>
          <c:idx val="0"/>
          <c:order val="1"/>
          <c:tx>
            <c:strRef>
              <c:f>'3a. Identify WRE Needs'!$B$55</c:f>
              <c:strCache>
                <c:ptCount val="1"/>
                <c:pt idx="0">
                  <c:v>Entire LEA </c:v>
                </c:pt>
              </c:strCache>
            </c:strRef>
          </c:tx>
          <c:spPr>
            <a:solidFill>
              <a:schemeClr val="accent1"/>
            </a:solidFill>
            <a:ln>
              <a:noFill/>
            </a:ln>
            <a:effectLst/>
          </c:spPr>
          <c:invertIfNegative val="0"/>
          <c:cat>
            <c:strRef>
              <c:f>'3a. Identify WRE Needs'!$C$53:$D$53</c:f>
              <c:strCache>
                <c:ptCount val="2"/>
                <c:pt idx="0">
                  <c:v>Science </c:v>
                </c:pt>
                <c:pt idx="1">
                  <c:v>Social Studies </c:v>
                </c:pt>
              </c:strCache>
            </c:strRef>
          </c:cat>
          <c:val>
            <c:numRef>
              <c:f>'3a. Identify WRE Needs'!$C$55:$D$55</c:f>
              <c:numCache>
                <c:formatCode>0.00</c:formatCode>
                <c:ptCount val="2"/>
                <c:pt idx="0">
                  <c:v>0</c:v>
                </c:pt>
                <c:pt idx="1">
                  <c:v>0</c:v>
                </c:pt>
              </c:numCache>
            </c:numRef>
          </c:val>
          <c:extLst>
            <c:ext xmlns:c16="http://schemas.microsoft.com/office/drawing/2014/chart" uri="{C3380CC4-5D6E-409C-BE32-E72D297353CC}">
              <c16:uniqueId val="{00000000-133F-41D5-AE02-39E01342C15B}"/>
            </c:ext>
          </c:extLst>
        </c:ser>
        <c:ser>
          <c:idx val="2"/>
          <c:order val="2"/>
          <c:tx>
            <c:strRef>
              <c:f>'3a. Identify WRE Needs'!$B$56</c:f>
              <c:strCache>
                <c:ptCount val="1"/>
                <c:pt idx="0">
                  <c:v>Title IV-A Identified Schools</c:v>
                </c:pt>
              </c:strCache>
            </c:strRef>
          </c:tx>
          <c:spPr>
            <a:solidFill>
              <a:schemeClr val="accent3"/>
            </a:solidFill>
            <a:ln>
              <a:noFill/>
            </a:ln>
            <a:effectLst/>
          </c:spPr>
          <c:invertIfNegative val="0"/>
          <c:cat>
            <c:strRef>
              <c:f>'3a. Identify WRE Needs'!$C$53:$D$53</c:f>
              <c:strCache>
                <c:ptCount val="2"/>
                <c:pt idx="0">
                  <c:v>Science </c:v>
                </c:pt>
                <c:pt idx="1">
                  <c:v>Social Studies </c:v>
                </c:pt>
              </c:strCache>
            </c:strRef>
          </c:cat>
          <c:val>
            <c:numRef>
              <c:f>'3a. Identify WRE Needs'!$C$56:$D$56</c:f>
              <c:numCache>
                <c:formatCode>0.00</c:formatCode>
                <c:ptCount val="2"/>
                <c:pt idx="0">
                  <c:v>0</c:v>
                </c:pt>
                <c:pt idx="1">
                  <c:v>0</c:v>
                </c:pt>
              </c:numCache>
            </c:numRef>
          </c:val>
          <c:extLst>
            <c:ext xmlns:c16="http://schemas.microsoft.com/office/drawing/2014/chart" uri="{C3380CC4-5D6E-409C-BE32-E72D297353CC}">
              <c16:uniqueId val="{00000001-133F-41D5-AE02-39E01342C15B}"/>
            </c:ext>
          </c:extLst>
        </c:ser>
        <c:dLbls>
          <c:showLegendKey val="0"/>
          <c:showVal val="0"/>
          <c:showCatName val="0"/>
          <c:showSerName val="0"/>
          <c:showPercent val="0"/>
          <c:showBubbleSize val="0"/>
        </c:dLbls>
        <c:gapWidth val="243"/>
        <c:axId val="107987328"/>
        <c:axId val="107988864"/>
      </c:barChart>
      <c:catAx>
        <c:axId val="1079873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88864"/>
        <c:crosses val="autoZero"/>
        <c:auto val="1"/>
        <c:lblAlgn val="ctr"/>
        <c:lblOffset val="100"/>
        <c:noMultiLvlLbl val="0"/>
      </c:catAx>
      <c:valAx>
        <c:axId val="107988864"/>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87328"/>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bg2">
          <a:lumMod val="90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'2c. Enter SHS Data'!$AL$3:$AS$3</c:f>
          <c:strCache>
            <c:ptCount val="8"/>
            <c:pt idx="0">
              <c:v>Availability of School-Based Service Providers</c:v>
            </c:pt>
          </c:strCache>
        </c:strRef>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5070317433393319"/>
          <c:y val="0.13662209781852547"/>
          <c:w val="0.71562605343967745"/>
          <c:h val="0.66075960103886378"/>
        </c:manualLayout>
      </c:layout>
      <c:barChart>
        <c:barDir val="bar"/>
        <c:grouping val="clustered"/>
        <c:varyColors val="0"/>
        <c:ser>
          <c:idx val="1"/>
          <c:order val="0"/>
          <c:tx>
            <c:strRef>
              <c:f>'3b. Identify SHS Needs'!$A$140</c:f>
              <c:strCache>
                <c:ptCount val="1"/>
                <c:pt idx="0">
                  <c:v>Benchmark</c:v>
                </c:pt>
              </c:strCache>
            </c:strRef>
          </c:tx>
          <c:spPr>
            <a:solidFill>
              <a:schemeClr val="accent2"/>
            </a:solidFill>
            <a:ln>
              <a:noFill/>
            </a:ln>
            <a:effectLst/>
          </c:spPr>
          <c:invertIfNegative val="0"/>
          <c:cat>
            <c:strRef>
              <c:f>'3b. Identify SHS Needs'!$B$139:$C$139</c:f>
              <c:strCache>
                <c:ptCount val="2"/>
                <c:pt idx="0">
                  <c:v>School Nurses</c:v>
                </c:pt>
                <c:pt idx="1">
                  <c:v>School Counselor/Psychologist/
Social Worker</c:v>
                </c:pt>
              </c:strCache>
            </c:strRef>
          </c:cat>
          <c:val>
            <c:numRef>
              <c:f>'3b. Identify SHS Needs'!$B$140:$C$140</c:f>
              <c:numCache>
                <c:formatCode>0.00</c:formatCode>
                <c:ptCount val="2"/>
                <c:pt idx="0">
                  <c:v>0</c:v>
                </c:pt>
                <c:pt idx="1">
                  <c:v>0</c:v>
                </c:pt>
              </c:numCache>
            </c:numRef>
          </c:val>
          <c:extLst>
            <c:ext xmlns:c16="http://schemas.microsoft.com/office/drawing/2014/chart" uri="{C3380CC4-5D6E-409C-BE32-E72D297353CC}">
              <c16:uniqueId val="{00000000-E9E2-4C59-8F0E-8D165DBE2660}"/>
            </c:ext>
          </c:extLst>
        </c:ser>
        <c:ser>
          <c:idx val="0"/>
          <c:order val="1"/>
          <c:tx>
            <c:strRef>
              <c:f>'3b. Identify SHS Needs'!$A$141</c:f>
              <c:strCache>
                <c:ptCount val="1"/>
                <c:pt idx="0">
                  <c:v>Entire LEA </c:v>
                </c:pt>
              </c:strCache>
            </c:strRef>
          </c:tx>
          <c:spPr>
            <a:solidFill>
              <a:schemeClr val="accent1"/>
            </a:solidFill>
            <a:ln>
              <a:noFill/>
            </a:ln>
            <a:effectLst/>
          </c:spPr>
          <c:invertIfNegative val="0"/>
          <c:cat>
            <c:strRef>
              <c:f>'3b. Identify SHS Needs'!$B$139:$C$139</c:f>
              <c:strCache>
                <c:ptCount val="2"/>
                <c:pt idx="0">
                  <c:v>School Nurses</c:v>
                </c:pt>
                <c:pt idx="1">
                  <c:v>School Counselor/Psychologist/
Social Worker</c:v>
                </c:pt>
              </c:strCache>
            </c:strRef>
          </c:cat>
          <c:val>
            <c:numRef>
              <c:f>'3b. Identify SHS Needs'!$B$141:$C$141</c:f>
              <c:numCache>
                <c:formatCode>0.00</c:formatCode>
                <c:ptCount val="2"/>
                <c:pt idx="0">
                  <c:v>0</c:v>
                </c:pt>
                <c:pt idx="1">
                  <c:v>0</c:v>
                </c:pt>
              </c:numCache>
            </c:numRef>
          </c:val>
          <c:extLst>
            <c:ext xmlns:c16="http://schemas.microsoft.com/office/drawing/2014/chart" uri="{C3380CC4-5D6E-409C-BE32-E72D297353CC}">
              <c16:uniqueId val="{00000001-E9E2-4C59-8F0E-8D165DBE2660}"/>
            </c:ext>
          </c:extLst>
        </c:ser>
        <c:ser>
          <c:idx val="2"/>
          <c:order val="2"/>
          <c:tx>
            <c:strRef>
              <c:f>'3b. Identify SHS Needs'!$A$142</c:f>
              <c:strCache>
                <c:ptCount val="1"/>
                <c:pt idx="0">
                  <c:v>Title IV-A Identified Schools</c:v>
                </c:pt>
              </c:strCache>
            </c:strRef>
          </c:tx>
          <c:spPr>
            <a:solidFill>
              <a:schemeClr val="accent3"/>
            </a:solidFill>
            <a:ln>
              <a:noFill/>
            </a:ln>
            <a:effectLst/>
          </c:spPr>
          <c:invertIfNegative val="0"/>
          <c:cat>
            <c:strRef>
              <c:f>'3b. Identify SHS Needs'!$B$139:$C$139</c:f>
              <c:strCache>
                <c:ptCount val="2"/>
                <c:pt idx="0">
                  <c:v>School Nurses</c:v>
                </c:pt>
                <c:pt idx="1">
                  <c:v>School Counselor/Psychologist/
Social Worker</c:v>
                </c:pt>
              </c:strCache>
            </c:strRef>
          </c:cat>
          <c:val>
            <c:numRef>
              <c:f>'3b. Identify SHS Needs'!$B$142:$C$142</c:f>
              <c:numCache>
                <c:formatCode>0.00</c:formatCode>
                <c:ptCount val="2"/>
                <c:pt idx="0">
                  <c:v>0</c:v>
                </c:pt>
                <c:pt idx="1">
                  <c:v>0</c:v>
                </c:pt>
              </c:numCache>
            </c:numRef>
          </c:val>
          <c:extLst>
            <c:ext xmlns:c16="http://schemas.microsoft.com/office/drawing/2014/chart" uri="{C3380CC4-5D6E-409C-BE32-E72D297353CC}">
              <c16:uniqueId val="{00000002-E9E2-4C59-8F0E-8D165DBE2660}"/>
            </c:ext>
          </c:extLst>
        </c:ser>
        <c:dLbls>
          <c:showLegendKey val="0"/>
          <c:showVal val="0"/>
          <c:showCatName val="0"/>
          <c:showSerName val="0"/>
          <c:showPercent val="0"/>
          <c:showBubbleSize val="0"/>
        </c:dLbls>
        <c:gapWidth val="244"/>
        <c:axId val="108113280"/>
        <c:axId val="108123264"/>
      </c:barChart>
      <c:catAx>
        <c:axId val="10811328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123264"/>
        <c:crosses val="autoZero"/>
        <c:auto val="1"/>
        <c:lblAlgn val="ctr"/>
        <c:lblOffset val="100"/>
        <c:noMultiLvlLbl val="0"/>
      </c:catAx>
      <c:valAx>
        <c:axId val="108123264"/>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113280"/>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bg2">
          <a:lumMod val="90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'3c. Identify EUT Needs'!$B$28</c:f>
          <c:strCache>
            <c:ptCount val="1"/>
            <c:pt idx="0">
              <c:v>Average Internet Speed (mbps)</c:v>
            </c:pt>
          </c:strCache>
        </c:strRef>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5070317433393319"/>
          <c:y val="0.13662209781852547"/>
          <c:w val="0.71562605343967745"/>
          <c:h val="0.66075960103886378"/>
        </c:manualLayout>
      </c:layout>
      <c:barChart>
        <c:barDir val="bar"/>
        <c:grouping val="clustered"/>
        <c:varyColors val="0"/>
        <c:ser>
          <c:idx val="1"/>
          <c:order val="0"/>
          <c:tx>
            <c:strRef>
              <c:f>'3c. Identify EUT Needs'!$A$29</c:f>
              <c:strCache>
                <c:ptCount val="1"/>
                <c:pt idx="0">
                  <c:v>Benchmark</c:v>
                </c:pt>
              </c:strCache>
            </c:strRef>
          </c:tx>
          <c:spPr>
            <a:solidFill>
              <a:schemeClr val="accent2"/>
            </a:solidFill>
            <a:ln>
              <a:noFill/>
            </a:ln>
            <a:effectLst/>
          </c:spPr>
          <c:invertIfNegative val="0"/>
          <c:cat>
            <c:strRef>
              <c:f>'3c. Identify EUT Needs'!$B$28</c:f>
              <c:strCache>
                <c:ptCount val="1"/>
                <c:pt idx="0">
                  <c:v>Average Internet Speed (mbps)</c:v>
                </c:pt>
              </c:strCache>
            </c:strRef>
          </c:cat>
          <c:val>
            <c:numRef>
              <c:f>'3c. Identify EUT Needs'!$B$29</c:f>
              <c:numCache>
                <c:formatCode>0.000</c:formatCode>
                <c:ptCount val="1"/>
                <c:pt idx="0">
                  <c:v>0</c:v>
                </c:pt>
              </c:numCache>
            </c:numRef>
          </c:val>
          <c:extLst>
            <c:ext xmlns:c16="http://schemas.microsoft.com/office/drawing/2014/chart" uri="{C3380CC4-5D6E-409C-BE32-E72D297353CC}">
              <c16:uniqueId val="{00000000-E30F-401F-94EE-CC79B9B39218}"/>
            </c:ext>
          </c:extLst>
        </c:ser>
        <c:ser>
          <c:idx val="2"/>
          <c:order val="1"/>
          <c:tx>
            <c:strRef>
              <c:f>'3c. Identify EUT Needs'!$A$31</c:f>
              <c:strCache>
                <c:ptCount val="1"/>
                <c:pt idx="0">
                  <c:v>Title IV-A Identified Schools</c:v>
                </c:pt>
              </c:strCache>
            </c:strRef>
          </c:tx>
          <c:spPr>
            <a:solidFill>
              <a:schemeClr val="accent3"/>
            </a:solidFill>
            <a:ln>
              <a:noFill/>
            </a:ln>
            <a:effectLst/>
          </c:spPr>
          <c:invertIfNegative val="0"/>
          <c:cat>
            <c:strRef>
              <c:f>'3c. Identify EUT Needs'!$B$28</c:f>
              <c:strCache>
                <c:ptCount val="1"/>
                <c:pt idx="0">
                  <c:v>Average Internet Speed (mbps)</c:v>
                </c:pt>
              </c:strCache>
            </c:strRef>
          </c:cat>
          <c:val>
            <c:numRef>
              <c:f>'3c. Identify EUT Needs'!$B$31</c:f>
              <c:numCache>
                <c:formatCode>0.000</c:formatCode>
                <c:ptCount val="1"/>
                <c:pt idx="0">
                  <c:v>0</c:v>
                </c:pt>
              </c:numCache>
            </c:numRef>
          </c:val>
          <c:extLst>
            <c:ext xmlns:c16="http://schemas.microsoft.com/office/drawing/2014/chart" uri="{C3380CC4-5D6E-409C-BE32-E72D297353CC}">
              <c16:uniqueId val="{00000002-E30F-401F-94EE-CC79B9B39218}"/>
            </c:ext>
          </c:extLst>
        </c:ser>
        <c:dLbls>
          <c:showLegendKey val="0"/>
          <c:showVal val="0"/>
          <c:showCatName val="0"/>
          <c:showSerName val="0"/>
          <c:showPercent val="0"/>
          <c:showBubbleSize val="0"/>
        </c:dLbls>
        <c:gapWidth val="244"/>
        <c:axId val="109202816"/>
        <c:axId val="109204608"/>
      </c:barChart>
      <c:catAx>
        <c:axId val="1092028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204608"/>
        <c:crosses val="autoZero"/>
        <c:auto val="1"/>
        <c:lblAlgn val="ctr"/>
        <c:lblOffset val="100"/>
        <c:noMultiLvlLbl val="0"/>
      </c:catAx>
      <c:valAx>
        <c:axId val="109204608"/>
        <c:scaling>
          <c:orientation val="minMax"/>
        </c:scaling>
        <c:delete val="0"/>
        <c:axPos val="b"/>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202816"/>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bg2">
          <a:lumMod val="90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'3c. Identify EUT Needs'!$B$51</c:f>
          <c:strCache>
            <c:ptCount val="1"/>
            <c:pt idx="0">
              <c:v>Percentage of schools that have internet-enabled devices for all teaching staff</c:v>
            </c:pt>
          </c:strCache>
        </c:strRef>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5070317433393319"/>
          <c:y val="0.13662209781852547"/>
          <c:w val="0.71562605343967745"/>
          <c:h val="0.66075960103886378"/>
        </c:manualLayout>
      </c:layout>
      <c:barChart>
        <c:barDir val="bar"/>
        <c:grouping val="clustered"/>
        <c:varyColors val="0"/>
        <c:ser>
          <c:idx val="0"/>
          <c:order val="0"/>
          <c:tx>
            <c:strRef>
              <c:f>'3c. Identify EUT Needs'!$A$52</c:f>
              <c:strCache>
                <c:ptCount val="1"/>
                <c:pt idx="0">
                  <c:v>Benchmark</c:v>
                </c:pt>
              </c:strCache>
            </c:strRef>
          </c:tx>
          <c:spPr>
            <a:solidFill>
              <a:schemeClr val="accent2"/>
            </a:solidFill>
            <a:ln>
              <a:solidFill>
                <a:schemeClr val="accent2"/>
              </a:solidFill>
            </a:ln>
            <a:effectLst/>
          </c:spPr>
          <c:invertIfNegative val="0"/>
          <c:cat>
            <c:strRef>
              <c:f>'3c. Identify EUT Needs'!$B$51</c:f>
              <c:strCache>
                <c:ptCount val="1"/>
                <c:pt idx="0">
                  <c:v>Percentage of schools that have internet-enabled devices for all teaching staff</c:v>
                </c:pt>
              </c:strCache>
            </c:strRef>
          </c:cat>
          <c:val>
            <c:numRef>
              <c:f>'3c. Identify EUT Needs'!$B$52</c:f>
              <c:numCache>
                <c:formatCode>0.00</c:formatCode>
                <c:ptCount val="1"/>
                <c:pt idx="0">
                  <c:v>0</c:v>
                </c:pt>
              </c:numCache>
            </c:numRef>
          </c:val>
          <c:extLst>
            <c:ext xmlns:c16="http://schemas.microsoft.com/office/drawing/2014/chart" uri="{C3380CC4-5D6E-409C-BE32-E72D297353CC}">
              <c16:uniqueId val="{00000000-9DC7-4F0B-A610-D0805BD4DD89}"/>
            </c:ext>
          </c:extLst>
        </c:ser>
        <c:ser>
          <c:idx val="2"/>
          <c:order val="1"/>
          <c:tx>
            <c:strRef>
              <c:f>'3c. Identify EUT Needs'!$A$53</c:f>
              <c:strCache>
                <c:ptCount val="1"/>
                <c:pt idx="0">
                  <c:v>Entire LEA </c:v>
                </c:pt>
              </c:strCache>
            </c:strRef>
          </c:tx>
          <c:spPr>
            <a:solidFill>
              <a:schemeClr val="accent1"/>
            </a:solidFill>
            <a:ln>
              <a:solidFill>
                <a:schemeClr val="accent1"/>
              </a:solidFill>
            </a:ln>
            <a:effectLst/>
          </c:spPr>
          <c:invertIfNegative val="0"/>
          <c:cat>
            <c:strRef>
              <c:f>'3c. Identify EUT Needs'!$B$51</c:f>
              <c:strCache>
                <c:ptCount val="1"/>
                <c:pt idx="0">
                  <c:v>Percentage of schools that have internet-enabled devices for all teaching staff</c:v>
                </c:pt>
              </c:strCache>
            </c:strRef>
          </c:cat>
          <c:val>
            <c:numRef>
              <c:f>'3c. Identify EUT Needs'!$B$53</c:f>
              <c:numCache>
                <c:formatCode>0.00</c:formatCode>
                <c:ptCount val="1"/>
                <c:pt idx="0">
                  <c:v>0</c:v>
                </c:pt>
              </c:numCache>
            </c:numRef>
          </c:val>
          <c:extLst>
            <c:ext xmlns:c16="http://schemas.microsoft.com/office/drawing/2014/chart" uri="{C3380CC4-5D6E-409C-BE32-E72D297353CC}">
              <c16:uniqueId val="{00000001-9DC7-4F0B-A610-D0805BD4DD89}"/>
            </c:ext>
          </c:extLst>
        </c:ser>
        <c:ser>
          <c:idx val="1"/>
          <c:order val="2"/>
          <c:tx>
            <c:strRef>
              <c:f>'3c. Identify EUT Needs'!$A$54</c:f>
              <c:strCache>
                <c:ptCount val="1"/>
                <c:pt idx="0">
                  <c:v>Title IV-A Identified Schools</c:v>
                </c:pt>
              </c:strCache>
            </c:strRef>
          </c:tx>
          <c:spPr>
            <a:solidFill>
              <a:schemeClr val="accent3"/>
            </a:solidFill>
            <a:ln>
              <a:solidFill>
                <a:schemeClr val="accent3"/>
              </a:solidFill>
            </a:ln>
            <a:effectLst/>
          </c:spPr>
          <c:invertIfNegative val="0"/>
          <c:cat>
            <c:strRef>
              <c:f>'3c. Identify EUT Needs'!$B$51</c:f>
              <c:strCache>
                <c:ptCount val="1"/>
                <c:pt idx="0">
                  <c:v>Percentage of schools that have internet-enabled devices for all teaching staff</c:v>
                </c:pt>
              </c:strCache>
            </c:strRef>
          </c:cat>
          <c:val>
            <c:numRef>
              <c:f>'3c. Identify EUT Needs'!$B$54</c:f>
              <c:numCache>
                <c:formatCode>0.00</c:formatCode>
                <c:ptCount val="1"/>
                <c:pt idx="0">
                  <c:v>0</c:v>
                </c:pt>
              </c:numCache>
            </c:numRef>
          </c:val>
          <c:extLst>
            <c:ext xmlns:c16="http://schemas.microsoft.com/office/drawing/2014/chart" uri="{C3380CC4-5D6E-409C-BE32-E72D297353CC}">
              <c16:uniqueId val="{00000002-9DC7-4F0B-A610-D0805BD4DD89}"/>
            </c:ext>
          </c:extLst>
        </c:ser>
        <c:dLbls>
          <c:showLegendKey val="0"/>
          <c:showVal val="0"/>
          <c:showCatName val="0"/>
          <c:showSerName val="0"/>
          <c:showPercent val="0"/>
          <c:showBubbleSize val="0"/>
        </c:dLbls>
        <c:gapWidth val="500"/>
        <c:axId val="109235584"/>
        <c:axId val="109794432"/>
      </c:barChart>
      <c:catAx>
        <c:axId val="109235584"/>
        <c:scaling>
          <c:orientation val="maxMin"/>
        </c:scaling>
        <c:delete val="1"/>
        <c:axPos val="l"/>
        <c:numFmt formatCode="General" sourceLinked="1"/>
        <c:majorTickMark val="none"/>
        <c:minorTickMark val="none"/>
        <c:tickLblPos val="nextTo"/>
        <c:crossAx val="109794432"/>
        <c:crosses val="autoZero"/>
        <c:auto val="1"/>
        <c:lblAlgn val="ctr"/>
        <c:lblOffset val="100"/>
        <c:noMultiLvlLbl val="0"/>
      </c:catAx>
      <c:valAx>
        <c:axId val="109794432"/>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235584"/>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bg2">
          <a:lumMod val="90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'3c. Identify EUT Needs'!$C$51</c:f>
          <c:strCache>
            <c:ptCount val="1"/>
            <c:pt idx="0">
              <c:v>Number of internet-enabled devices per 100 students</c:v>
            </c:pt>
          </c:strCache>
        </c:strRef>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5070317433393319"/>
          <c:y val="0.13662209781852547"/>
          <c:w val="0.71562605343967745"/>
          <c:h val="0.66075960103886378"/>
        </c:manualLayout>
      </c:layout>
      <c:barChart>
        <c:barDir val="bar"/>
        <c:grouping val="clustered"/>
        <c:varyColors val="0"/>
        <c:ser>
          <c:idx val="1"/>
          <c:order val="0"/>
          <c:tx>
            <c:strRef>
              <c:f>'3c. Identify EUT Needs'!$A$52</c:f>
              <c:strCache>
                <c:ptCount val="1"/>
                <c:pt idx="0">
                  <c:v>Benchmark</c:v>
                </c:pt>
              </c:strCache>
            </c:strRef>
          </c:tx>
          <c:spPr>
            <a:solidFill>
              <a:schemeClr val="accent2"/>
            </a:solidFill>
            <a:ln>
              <a:noFill/>
            </a:ln>
            <a:effectLst/>
          </c:spPr>
          <c:invertIfNegative val="0"/>
          <c:cat>
            <c:strRef>
              <c:f>'3c. Identify EUT Needs'!$C$51</c:f>
              <c:strCache>
                <c:ptCount val="1"/>
                <c:pt idx="0">
                  <c:v>Number of internet-enabled devices per 100 students</c:v>
                </c:pt>
              </c:strCache>
            </c:strRef>
          </c:cat>
          <c:val>
            <c:numRef>
              <c:f>'3c. Identify EUT Needs'!$C$52</c:f>
              <c:numCache>
                <c:formatCode>0.00</c:formatCode>
                <c:ptCount val="1"/>
                <c:pt idx="0">
                  <c:v>0</c:v>
                </c:pt>
              </c:numCache>
            </c:numRef>
          </c:val>
          <c:extLst>
            <c:ext xmlns:c16="http://schemas.microsoft.com/office/drawing/2014/chart" uri="{C3380CC4-5D6E-409C-BE32-E72D297353CC}">
              <c16:uniqueId val="{00000002-B41E-44F6-AE84-4D02F1DFB2EC}"/>
            </c:ext>
          </c:extLst>
        </c:ser>
        <c:ser>
          <c:idx val="0"/>
          <c:order val="1"/>
          <c:tx>
            <c:strRef>
              <c:f>'3c. Identify EUT Needs'!$A$53</c:f>
              <c:strCache>
                <c:ptCount val="1"/>
                <c:pt idx="0">
                  <c:v>Entire LEA </c:v>
                </c:pt>
              </c:strCache>
            </c:strRef>
          </c:tx>
          <c:spPr>
            <a:solidFill>
              <a:schemeClr val="accent1"/>
            </a:solidFill>
            <a:ln>
              <a:noFill/>
            </a:ln>
            <a:effectLst/>
          </c:spPr>
          <c:invertIfNegative val="0"/>
          <c:cat>
            <c:strRef>
              <c:f>'3c. Identify EUT Needs'!$C$51</c:f>
              <c:strCache>
                <c:ptCount val="1"/>
                <c:pt idx="0">
                  <c:v>Number of internet-enabled devices per 100 students</c:v>
                </c:pt>
              </c:strCache>
            </c:strRef>
          </c:cat>
          <c:val>
            <c:numRef>
              <c:f>'3c. Identify EUT Needs'!$C$53</c:f>
              <c:numCache>
                <c:formatCode>0.00</c:formatCode>
                <c:ptCount val="1"/>
                <c:pt idx="0">
                  <c:v>0</c:v>
                </c:pt>
              </c:numCache>
            </c:numRef>
          </c:val>
          <c:extLst>
            <c:ext xmlns:c16="http://schemas.microsoft.com/office/drawing/2014/chart" uri="{C3380CC4-5D6E-409C-BE32-E72D297353CC}">
              <c16:uniqueId val="{00000000-B41E-44F6-AE84-4D02F1DFB2EC}"/>
            </c:ext>
          </c:extLst>
        </c:ser>
        <c:ser>
          <c:idx val="2"/>
          <c:order val="2"/>
          <c:tx>
            <c:strRef>
              <c:f>'3c. Identify EUT Needs'!$A$54</c:f>
              <c:strCache>
                <c:ptCount val="1"/>
                <c:pt idx="0">
                  <c:v>Title IV-A Identified Schools</c:v>
                </c:pt>
              </c:strCache>
            </c:strRef>
          </c:tx>
          <c:spPr>
            <a:solidFill>
              <a:schemeClr val="accent3"/>
            </a:solidFill>
            <a:ln>
              <a:noFill/>
            </a:ln>
            <a:effectLst/>
          </c:spPr>
          <c:invertIfNegative val="0"/>
          <c:cat>
            <c:strRef>
              <c:f>'3c. Identify EUT Needs'!$C$51</c:f>
              <c:strCache>
                <c:ptCount val="1"/>
                <c:pt idx="0">
                  <c:v>Number of internet-enabled devices per 100 students</c:v>
                </c:pt>
              </c:strCache>
            </c:strRef>
          </c:cat>
          <c:val>
            <c:numRef>
              <c:f>'3c. Identify EUT Needs'!$C$54</c:f>
              <c:numCache>
                <c:formatCode>0.00</c:formatCode>
                <c:ptCount val="1"/>
                <c:pt idx="0">
                  <c:v>0</c:v>
                </c:pt>
              </c:numCache>
            </c:numRef>
          </c:val>
          <c:extLst>
            <c:ext xmlns:c16="http://schemas.microsoft.com/office/drawing/2014/chart" uri="{C3380CC4-5D6E-409C-BE32-E72D297353CC}">
              <c16:uniqueId val="{00000001-B41E-44F6-AE84-4D02F1DFB2EC}"/>
            </c:ext>
          </c:extLst>
        </c:ser>
        <c:dLbls>
          <c:showLegendKey val="0"/>
          <c:showVal val="0"/>
          <c:showCatName val="0"/>
          <c:showSerName val="0"/>
          <c:showPercent val="0"/>
          <c:showBubbleSize val="0"/>
        </c:dLbls>
        <c:gapWidth val="500"/>
        <c:axId val="109813120"/>
        <c:axId val="109819008"/>
      </c:barChart>
      <c:catAx>
        <c:axId val="109813120"/>
        <c:scaling>
          <c:orientation val="maxMin"/>
        </c:scaling>
        <c:delete val="1"/>
        <c:axPos val="l"/>
        <c:numFmt formatCode="General" sourceLinked="1"/>
        <c:majorTickMark val="none"/>
        <c:minorTickMark val="none"/>
        <c:tickLblPos val="nextTo"/>
        <c:crossAx val="109819008"/>
        <c:crosses val="autoZero"/>
        <c:auto val="1"/>
        <c:lblAlgn val="ctr"/>
        <c:lblOffset val="100"/>
        <c:noMultiLvlLbl val="0"/>
      </c:catAx>
      <c:valAx>
        <c:axId val="109819008"/>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813120"/>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bg2">
          <a:lumMod val="90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'2d. Enter EUT Data'!$P$5</c:f>
          <c:strCache>
            <c:ptCount val="1"/>
            <c:pt idx="0">
              <c:v>Average number of computer assessments per course</c:v>
            </c:pt>
          </c:strCache>
        </c:strRef>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3416933969165552E-2"/>
          <c:y val="0.13662209781852547"/>
          <c:w val="0.88291236996223843"/>
          <c:h val="0.66075960103886378"/>
        </c:manualLayout>
      </c:layout>
      <c:barChart>
        <c:barDir val="bar"/>
        <c:grouping val="clustered"/>
        <c:varyColors val="0"/>
        <c:ser>
          <c:idx val="1"/>
          <c:order val="0"/>
          <c:tx>
            <c:strRef>
              <c:f>'3c. Identify EUT Needs'!$A$77</c:f>
              <c:strCache>
                <c:ptCount val="1"/>
                <c:pt idx="0">
                  <c:v>Benchmark</c:v>
                </c:pt>
              </c:strCache>
            </c:strRef>
          </c:tx>
          <c:spPr>
            <a:solidFill>
              <a:schemeClr val="accent2"/>
            </a:solidFill>
            <a:ln>
              <a:noFill/>
            </a:ln>
            <a:effectLst/>
          </c:spPr>
          <c:invertIfNegative val="0"/>
          <c:cat>
            <c:strRef>
              <c:f>'3c. Identify EUT Needs'!$B$76</c:f>
              <c:strCache>
                <c:ptCount val="1"/>
                <c:pt idx="0">
                  <c:v>Average number of computer assessments per course</c:v>
                </c:pt>
              </c:strCache>
            </c:strRef>
          </c:cat>
          <c:val>
            <c:numRef>
              <c:f>'3c. Identify EUT Needs'!$B$77</c:f>
              <c:numCache>
                <c:formatCode>0.00</c:formatCode>
                <c:ptCount val="1"/>
                <c:pt idx="0">
                  <c:v>0</c:v>
                </c:pt>
              </c:numCache>
            </c:numRef>
          </c:val>
          <c:extLst>
            <c:ext xmlns:c16="http://schemas.microsoft.com/office/drawing/2014/chart" uri="{C3380CC4-5D6E-409C-BE32-E72D297353CC}">
              <c16:uniqueId val="{00000000-6143-4969-B9E0-03D2BBF572BE}"/>
            </c:ext>
          </c:extLst>
        </c:ser>
        <c:ser>
          <c:idx val="0"/>
          <c:order val="1"/>
          <c:tx>
            <c:strRef>
              <c:f>'3c. Identify EUT Needs'!$A$78</c:f>
              <c:strCache>
                <c:ptCount val="1"/>
                <c:pt idx="0">
                  <c:v>Entire LEA </c:v>
                </c:pt>
              </c:strCache>
            </c:strRef>
          </c:tx>
          <c:spPr>
            <a:solidFill>
              <a:schemeClr val="accent1"/>
            </a:solidFill>
            <a:ln>
              <a:noFill/>
            </a:ln>
            <a:effectLst/>
          </c:spPr>
          <c:invertIfNegative val="0"/>
          <c:cat>
            <c:strRef>
              <c:f>'3c. Identify EUT Needs'!$B$76</c:f>
              <c:strCache>
                <c:ptCount val="1"/>
                <c:pt idx="0">
                  <c:v>Average number of computer assessments per course</c:v>
                </c:pt>
              </c:strCache>
            </c:strRef>
          </c:cat>
          <c:val>
            <c:numRef>
              <c:f>'3c. Identify EUT Needs'!$B$78</c:f>
              <c:numCache>
                <c:formatCode>0.00</c:formatCode>
                <c:ptCount val="1"/>
                <c:pt idx="0">
                  <c:v>0</c:v>
                </c:pt>
              </c:numCache>
            </c:numRef>
          </c:val>
          <c:extLst>
            <c:ext xmlns:c16="http://schemas.microsoft.com/office/drawing/2014/chart" uri="{C3380CC4-5D6E-409C-BE32-E72D297353CC}">
              <c16:uniqueId val="{00000002-6143-4969-B9E0-03D2BBF572BE}"/>
            </c:ext>
          </c:extLst>
        </c:ser>
        <c:ser>
          <c:idx val="2"/>
          <c:order val="2"/>
          <c:tx>
            <c:strRef>
              <c:f>'3c. Identify EUT Needs'!$A$79</c:f>
              <c:strCache>
                <c:ptCount val="1"/>
                <c:pt idx="0">
                  <c:v>Title IV-A Identified Schools</c:v>
                </c:pt>
              </c:strCache>
            </c:strRef>
          </c:tx>
          <c:spPr>
            <a:solidFill>
              <a:schemeClr val="accent3"/>
            </a:solidFill>
            <a:ln>
              <a:noFill/>
            </a:ln>
            <a:effectLst/>
          </c:spPr>
          <c:invertIfNegative val="0"/>
          <c:cat>
            <c:strRef>
              <c:f>'3c. Identify EUT Needs'!$B$76</c:f>
              <c:strCache>
                <c:ptCount val="1"/>
                <c:pt idx="0">
                  <c:v>Average number of computer assessments per course</c:v>
                </c:pt>
              </c:strCache>
            </c:strRef>
          </c:cat>
          <c:val>
            <c:numRef>
              <c:f>'3c. Identify EUT Needs'!$B$79</c:f>
              <c:numCache>
                <c:formatCode>0.00</c:formatCode>
                <c:ptCount val="1"/>
                <c:pt idx="0">
                  <c:v>0</c:v>
                </c:pt>
              </c:numCache>
            </c:numRef>
          </c:val>
          <c:extLst>
            <c:ext xmlns:c16="http://schemas.microsoft.com/office/drawing/2014/chart" uri="{C3380CC4-5D6E-409C-BE32-E72D297353CC}">
              <c16:uniqueId val="{00000001-6143-4969-B9E0-03D2BBF572BE}"/>
            </c:ext>
          </c:extLst>
        </c:ser>
        <c:dLbls>
          <c:showLegendKey val="0"/>
          <c:showVal val="0"/>
          <c:showCatName val="0"/>
          <c:showSerName val="0"/>
          <c:showPercent val="0"/>
          <c:showBubbleSize val="0"/>
        </c:dLbls>
        <c:gapWidth val="244"/>
        <c:axId val="109669760"/>
        <c:axId val="109671552"/>
      </c:barChart>
      <c:catAx>
        <c:axId val="109669760"/>
        <c:scaling>
          <c:orientation val="maxMin"/>
        </c:scaling>
        <c:delete val="1"/>
        <c:axPos val="l"/>
        <c:numFmt formatCode="General" sourceLinked="1"/>
        <c:majorTickMark val="none"/>
        <c:minorTickMark val="none"/>
        <c:tickLblPos val="nextTo"/>
        <c:crossAx val="109671552"/>
        <c:crosses val="autoZero"/>
        <c:auto val="1"/>
        <c:lblAlgn val="ctr"/>
        <c:lblOffset val="100"/>
        <c:noMultiLvlLbl val="0"/>
      </c:catAx>
      <c:valAx>
        <c:axId val="109671552"/>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669760"/>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bg2">
          <a:lumMod val="90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'2d. Enter EUT Data'!$S$5</c:f>
          <c:strCache>
            <c:ptCount val="1"/>
            <c:pt idx="0">
              <c:v>Percentage of courses using blended learning</c:v>
            </c:pt>
          </c:strCache>
        </c:strRef>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3416933969165552E-2"/>
          <c:y val="0.13662209781852547"/>
          <c:w val="0.88291236996223843"/>
          <c:h val="0.66075960103886378"/>
        </c:manualLayout>
      </c:layout>
      <c:barChart>
        <c:barDir val="bar"/>
        <c:grouping val="clustered"/>
        <c:varyColors val="0"/>
        <c:ser>
          <c:idx val="1"/>
          <c:order val="0"/>
          <c:tx>
            <c:strRef>
              <c:f>'3c. Identify EUT Needs'!$A$101</c:f>
              <c:strCache>
                <c:ptCount val="1"/>
                <c:pt idx="0">
                  <c:v>Benchmark</c:v>
                </c:pt>
              </c:strCache>
            </c:strRef>
          </c:tx>
          <c:spPr>
            <a:solidFill>
              <a:schemeClr val="accent2"/>
            </a:solidFill>
            <a:ln>
              <a:noFill/>
            </a:ln>
            <a:effectLst/>
          </c:spPr>
          <c:invertIfNegative val="0"/>
          <c:cat>
            <c:strRef>
              <c:f>'3c. Identify EUT Needs'!$B$100</c:f>
              <c:strCache>
                <c:ptCount val="1"/>
                <c:pt idx="0">
                  <c:v>Percentage of courses using blended learning</c:v>
                </c:pt>
              </c:strCache>
            </c:strRef>
          </c:cat>
          <c:val>
            <c:numRef>
              <c:f>'3c. Identify EUT Needs'!$B$101</c:f>
              <c:numCache>
                <c:formatCode>0.00</c:formatCode>
                <c:ptCount val="1"/>
                <c:pt idx="0">
                  <c:v>0</c:v>
                </c:pt>
              </c:numCache>
            </c:numRef>
          </c:val>
          <c:extLst>
            <c:ext xmlns:c16="http://schemas.microsoft.com/office/drawing/2014/chart" uri="{C3380CC4-5D6E-409C-BE32-E72D297353CC}">
              <c16:uniqueId val="{00000000-0CF2-4327-85A9-70CD1A6CAEB7}"/>
            </c:ext>
          </c:extLst>
        </c:ser>
        <c:ser>
          <c:idx val="2"/>
          <c:order val="1"/>
          <c:tx>
            <c:strRef>
              <c:f>'3c. Identify EUT Needs'!$A$102</c:f>
              <c:strCache>
                <c:ptCount val="1"/>
                <c:pt idx="0">
                  <c:v>Entire LEA </c:v>
                </c:pt>
              </c:strCache>
            </c:strRef>
          </c:tx>
          <c:spPr>
            <a:solidFill>
              <a:schemeClr val="accent1"/>
            </a:solidFill>
            <a:ln>
              <a:solidFill>
                <a:schemeClr val="accent1"/>
              </a:solidFill>
            </a:ln>
            <a:effectLst/>
          </c:spPr>
          <c:invertIfNegative val="0"/>
          <c:cat>
            <c:strRef>
              <c:f>'3c. Identify EUT Needs'!$B$100</c:f>
              <c:strCache>
                <c:ptCount val="1"/>
                <c:pt idx="0">
                  <c:v>Percentage of courses using blended learning</c:v>
                </c:pt>
              </c:strCache>
            </c:strRef>
          </c:cat>
          <c:val>
            <c:numRef>
              <c:f>'3c. Identify EUT Needs'!$B$102</c:f>
              <c:numCache>
                <c:formatCode>0.00</c:formatCode>
                <c:ptCount val="1"/>
                <c:pt idx="0">
                  <c:v>0</c:v>
                </c:pt>
              </c:numCache>
            </c:numRef>
          </c:val>
          <c:extLst>
            <c:ext xmlns:c16="http://schemas.microsoft.com/office/drawing/2014/chart" uri="{C3380CC4-5D6E-409C-BE32-E72D297353CC}">
              <c16:uniqueId val="{00000001-0CF2-4327-85A9-70CD1A6CAEB7}"/>
            </c:ext>
          </c:extLst>
        </c:ser>
        <c:ser>
          <c:idx val="0"/>
          <c:order val="2"/>
          <c:tx>
            <c:strRef>
              <c:f>'3c. Identify EUT Needs'!$A$103</c:f>
              <c:strCache>
                <c:ptCount val="1"/>
                <c:pt idx="0">
                  <c:v>Title IV-A Identified Schools</c:v>
                </c:pt>
              </c:strCache>
            </c:strRef>
          </c:tx>
          <c:spPr>
            <a:solidFill>
              <a:schemeClr val="accent3"/>
            </a:solidFill>
            <a:ln>
              <a:solidFill>
                <a:schemeClr val="accent3"/>
              </a:solidFill>
            </a:ln>
            <a:effectLst/>
          </c:spPr>
          <c:invertIfNegative val="0"/>
          <c:cat>
            <c:strRef>
              <c:f>'3c. Identify EUT Needs'!$B$100</c:f>
              <c:strCache>
                <c:ptCount val="1"/>
                <c:pt idx="0">
                  <c:v>Percentage of courses using blended learning</c:v>
                </c:pt>
              </c:strCache>
            </c:strRef>
          </c:cat>
          <c:val>
            <c:numRef>
              <c:f>'3c. Identify EUT Needs'!$B$103</c:f>
              <c:numCache>
                <c:formatCode>0.00</c:formatCode>
                <c:ptCount val="1"/>
                <c:pt idx="0">
                  <c:v>0</c:v>
                </c:pt>
              </c:numCache>
            </c:numRef>
          </c:val>
          <c:extLst>
            <c:ext xmlns:c16="http://schemas.microsoft.com/office/drawing/2014/chart" uri="{C3380CC4-5D6E-409C-BE32-E72D297353CC}">
              <c16:uniqueId val="{00000002-0CF2-4327-85A9-70CD1A6CAEB7}"/>
            </c:ext>
          </c:extLst>
        </c:ser>
        <c:dLbls>
          <c:showLegendKey val="0"/>
          <c:showVal val="0"/>
          <c:showCatName val="0"/>
          <c:showSerName val="0"/>
          <c:showPercent val="0"/>
          <c:showBubbleSize val="0"/>
        </c:dLbls>
        <c:gapWidth val="244"/>
        <c:axId val="110378368"/>
        <c:axId val="110380160"/>
      </c:barChart>
      <c:catAx>
        <c:axId val="110378368"/>
        <c:scaling>
          <c:orientation val="maxMin"/>
        </c:scaling>
        <c:delete val="1"/>
        <c:axPos val="l"/>
        <c:numFmt formatCode="General" sourceLinked="1"/>
        <c:majorTickMark val="none"/>
        <c:minorTickMark val="none"/>
        <c:tickLblPos val="nextTo"/>
        <c:crossAx val="110380160"/>
        <c:crosses val="autoZero"/>
        <c:auto val="1"/>
        <c:lblAlgn val="ctr"/>
        <c:lblOffset val="100"/>
        <c:noMultiLvlLbl val="0"/>
      </c:catAx>
      <c:valAx>
        <c:axId val="110380160"/>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378368"/>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bg2">
          <a:lumMod val="90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'2d. Enter EUT Data'!$V$5</c:f>
          <c:strCache>
            <c:ptCount val="1"/>
            <c:pt idx="0">
              <c:v>Number of online courses offered for credit recovery per 20 students</c:v>
            </c:pt>
          </c:strCache>
        </c:strRef>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3416933969165552E-2"/>
          <c:y val="0.13662209781852547"/>
          <c:w val="0.88291236996223843"/>
          <c:h val="0.66075960103886378"/>
        </c:manualLayout>
      </c:layout>
      <c:barChart>
        <c:barDir val="bar"/>
        <c:grouping val="clustered"/>
        <c:varyColors val="0"/>
        <c:ser>
          <c:idx val="1"/>
          <c:order val="0"/>
          <c:tx>
            <c:strRef>
              <c:f>'3c. Identify EUT Needs'!$A$125</c:f>
              <c:strCache>
                <c:ptCount val="1"/>
                <c:pt idx="0">
                  <c:v>Benchmark</c:v>
                </c:pt>
              </c:strCache>
            </c:strRef>
          </c:tx>
          <c:spPr>
            <a:solidFill>
              <a:schemeClr val="accent2"/>
            </a:solidFill>
            <a:ln>
              <a:noFill/>
            </a:ln>
            <a:effectLst/>
          </c:spPr>
          <c:invertIfNegative val="0"/>
          <c:cat>
            <c:strRef>
              <c:f>'3c. Identify EUT Needs'!$B$124</c:f>
              <c:strCache>
                <c:ptCount val="1"/>
                <c:pt idx="0">
                  <c:v>Number of online courses offered for credit recovery per 20 students</c:v>
                </c:pt>
              </c:strCache>
            </c:strRef>
          </c:cat>
          <c:val>
            <c:numRef>
              <c:f>'3c. Identify EUT Needs'!$B$125</c:f>
              <c:numCache>
                <c:formatCode>0.00</c:formatCode>
                <c:ptCount val="1"/>
                <c:pt idx="0">
                  <c:v>0</c:v>
                </c:pt>
              </c:numCache>
            </c:numRef>
          </c:val>
          <c:extLst>
            <c:ext xmlns:c16="http://schemas.microsoft.com/office/drawing/2014/chart" uri="{C3380CC4-5D6E-409C-BE32-E72D297353CC}">
              <c16:uniqueId val="{00000000-5EA5-4322-8F28-DCD9D5C97C3C}"/>
            </c:ext>
          </c:extLst>
        </c:ser>
        <c:ser>
          <c:idx val="0"/>
          <c:order val="1"/>
          <c:tx>
            <c:strRef>
              <c:f>'3c. Identify EUT Needs'!$A$127</c:f>
              <c:strCache>
                <c:ptCount val="1"/>
                <c:pt idx="0">
                  <c:v>Title IV-A Identified Schools</c:v>
                </c:pt>
              </c:strCache>
            </c:strRef>
          </c:tx>
          <c:spPr>
            <a:solidFill>
              <a:schemeClr val="bg1">
                <a:lumMod val="65000"/>
              </a:schemeClr>
            </a:solidFill>
            <a:ln>
              <a:solidFill>
                <a:schemeClr val="accent3"/>
              </a:solidFill>
            </a:ln>
            <a:effectLst/>
          </c:spPr>
          <c:invertIfNegative val="0"/>
          <c:cat>
            <c:strRef>
              <c:f>'3c. Identify EUT Needs'!$B$124</c:f>
              <c:strCache>
                <c:ptCount val="1"/>
                <c:pt idx="0">
                  <c:v>Number of online courses offered for credit recovery per 20 students</c:v>
                </c:pt>
              </c:strCache>
            </c:strRef>
          </c:cat>
          <c:val>
            <c:numRef>
              <c:f>'3c. Identify EUT Needs'!$B$127</c:f>
              <c:numCache>
                <c:formatCode>0.00</c:formatCode>
                <c:ptCount val="1"/>
                <c:pt idx="0">
                  <c:v>0</c:v>
                </c:pt>
              </c:numCache>
            </c:numRef>
          </c:val>
          <c:extLst>
            <c:ext xmlns:c16="http://schemas.microsoft.com/office/drawing/2014/chart" uri="{C3380CC4-5D6E-409C-BE32-E72D297353CC}">
              <c16:uniqueId val="{00000002-5EA5-4322-8F28-DCD9D5C97C3C}"/>
            </c:ext>
          </c:extLst>
        </c:ser>
        <c:ser>
          <c:idx val="2"/>
          <c:order val="2"/>
          <c:tx>
            <c:strRef>
              <c:f>'3c. Identify EUT Needs'!$A$126</c:f>
              <c:strCache>
                <c:ptCount val="1"/>
                <c:pt idx="0">
                  <c:v>Entire LEA </c:v>
                </c:pt>
              </c:strCache>
            </c:strRef>
          </c:tx>
          <c:spPr>
            <a:solidFill>
              <a:schemeClr val="accent1"/>
            </a:solidFill>
            <a:ln>
              <a:solidFill>
                <a:schemeClr val="accent1"/>
              </a:solidFill>
            </a:ln>
            <a:effectLst/>
          </c:spPr>
          <c:invertIfNegative val="0"/>
          <c:cat>
            <c:strRef>
              <c:f>'3c. Identify EUT Needs'!$B$124</c:f>
              <c:strCache>
                <c:ptCount val="1"/>
                <c:pt idx="0">
                  <c:v>Number of online courses offered for credit recovery per 20 students</c:v>
                </c:pt>
              </c:strCache>
            </c:strRef>
          </c:cat>
          <c:val>
            <c:numRef>
              <c:f>'3c. Identify EUT Needs'!$B$126</c:f>
              <c:numCache>
                <c:formatCode>0.00</c:formatCode>
                <c:ptCount val="1"/>
                <c:pt idx="0">
                  <c:v>0</c:v>
                </c:pt>
              </c:numCache>
            </c:numRef>
          </c:val>
          <c:extLst>
            <c:ext xmlns:c16="http://schemas.microsoft.com/office/drawing/2014/chart" uri="{C3380CC4-5D6E-409C-BE32-E72D297353CC}">
              <c16:uniqueId val="{00000001-5EA5-4322-8F28-DCD9D5C97C3C}"/>
            </c:ext>
          </c:extLst>
        </c:ser>
        <c:dLbls>
          <c:showLegendKey val="0"/>
          <c:showVal val="0"/>
          <c:showCatName val="0"/>
          <c:showSerName val="0"/>
          <c:showPercent val="0"/>
          <c:showBubbleSize val="0"/>
        </c:dLbls>
        <c:gapWidth val="244"/>
        <c:axId val="110398848"/>
        <c:axId val="110417024"/>
      </c:barChart>
      <c:catAx>
        <c:axId val="110398848"/>
        <c:scaling>
          <c:orientation val="maxMin"/>
        </c:scaling>
        <c:delete val="1"/>
        <c:axPos val="l"/>
        <c:numFmt formatCode="General" sourceLinked="1"/>
        <c:majorTickMark val="none"/>
        <c:minorTickMark val="none"/>
        <c:tickLblPos val="nextTo"/>
        <c:crossAx val="110417024"/>
        <c:crosses val="autoZero"/>
        <c:auto val="1"/>
        <c:lblAlgn val="ctr"/>
        <c:lblOffset val="100"/>
        <c:noMultiLvlLbl val="0"/>
      </c:catAx>
      <c:valAx>
        <c:axId val="110417024"/>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398848"/>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bg2">
          <a:lumMod val="90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'2d. Enter EUT Data'!$Y$5</c:f>
          <c:strCache>
            <c:ptCount val="1"/>
            <c:pt idx="0">
              <c:v>Number of online college readiness (e.g., AP/IB/dual enrollment) courses that are offered for credit from accredited sources per 20 students</c:v>
            </c:pt>
          </c:strCache>
        </c:strRef>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3416933969165552E-2"/>
          <c:y val="0.13662209781852547"/>
          <c:w val="0.88291236996223843"/>
          <c:h val="0.66075960103886378"/>
        </c:manualLayout>
      </c:layout>
      <c:barChart>
        <c:barDir val="bar"/>
        <c:grouping val="clustered"/>
        <c:varyColors val="0"/>
        <c:ser>
          <c:idx val="1"/>
          <c:order val="0"/>
          <c:tx>
            <c:strRef>
              <c:f>'3c. Identify EUT Needs'!$A$150</c:f>
              <c:strCache>
                <c:ptCount val="1"/>
                <c:pt idx="0">
                  <c:v>Benchmark</c:v>
                </c:pt>
              </c:strCache>
            </c:strRef>
          </c:tx>
          <c:spPr>
            <a:solidFill>
              <a:schemeClr val="accent2"/>
            </a:solidFill>
            <a:ln>
              <a:noFill/>
            </a:ln>
            <a:effectLst/>
          </c:spPr>
          <c:invertIfNegative val="0"/>
          <c:cat>
            <c:strRef>
              <c:f>'3c. Identify EUT Needs'!$B$149</c:f>
              <c:strCache>
                <c:ptCount val="1"/>
                <c:pt idx="0">
                  <c:v>Number of online college readiness (e.g., AP/IB/dual enrollment) courses that are offered for credit from accredited sources per 20 students</c:v>
                </c:pt>
              </c:strCache>
            </c:strRef>
          </c:cat>
          <c:val>
            <c:numRef>
              <c:f>'3c. Identify EUT Needs'!$B$150</c:f>
              <c:numCache>
                <c:formatCode>0.00</c:formatCode>
                <c:ptCount val="1"/>
                <c:pt idx="0">
                  <c:v>0</c:v>
                </c:pt>
              </c:numCache>
            </c:numRef>
          </c:val>
          <c:extLst>
            <c:ext xmlns:c16="http://schemas.microsoft.com/office/drawing/2014/chart" uri="{C3380CC4-5D6E-409C-BE32-E72D297353CC}">
              <c16:uniqueId val="{00000000-63B5-4C15-AC67-8A6D03A88BC6}"/>
            </c:ext>
          </c:extLst>
        </c:ser>
        <c:ser>
          <c:idx val="0"/>
          <c:order val="1"/>
          <c:tx>
            <c:strRef>
              <c:f>'3c. Identify EUT Needs'!$A$151</c:f>
              <c:strCache>
                <c:ptCount val="1"/>
                <c:pt idx="0">
                  <c:v>Entire LEA </c:v>
                </c:pt>
              </c:strCache>
            </c:strRef>
          </c:tx>
          <c:spPr>
            <a:solidFill>
              <a:schemeClr val="accent1"/>
            </a:solidFill>
            <a:ln>
              <a:noFill/>
            </a:ln>
            <a:effectLst/>
          </c:spPr>
          <c:invertIfNegative val="0"/>
          <c:cat>
            <c:strRef>
              <c:f>'3c. Identify EUT Needs'!$B$149</c:f>
              <c:strCache>
                <c:ptCount val="1"/>
                <c:pt idx="0">
                  <c:v>Number of online college readiness (e.g., AP/IB/dual enrollment) courses that are offered for credit from accredited sources per 20 students</c:v>
                </c:pt>
              </c:strCache>
            </c:strRef>
          </c:cat>
          <c:val>
            <c:numRef>
              <c:f>'3c. Identify EUT Needs'!$B$151</c:f>
              <c:numCache>
                <c:formatCode>0.00</c:formatCode>
                <c:ptCount val="1"/>
                <c:pt idx="0">
                  <c:v>0</c:v>
                </c:pt>
              </c:numCache>
            </c:numRef>
          </c:val>
          <c:extLst>
            <c:ext xmlns:c16="http://schemas.microsoft.com/office/drawing/2014/chart" uri="{C3380CC4-5D6E-409C-BE32-E72D297353CC}">
              <c16:uniqueId val="{00000001-63B5-4C15-AC67-8A6D03A88BC6}"/>
            </c:ext>
          </c:extLst>
        </c:ser>
        <c:ser>
          <c:idx val="2"/>
          <c:order val="2"/>
          <c:tx>
            <c:strRef>
              <c:f>'3c. Identify EUT Needs'!$A$152</c:f>
              <c:strCache>
                <c:ptCount val="1"/>
                <c:pt idx="0">
                  <c:v>Title IV-A Identified Schools</c:v>
                </c:pt>
              </c:strCache>
            </c:strRef>
          </c:tx>
          <c:spPr>
            <a:solidFill>
              <a:schemeClr val="accent3"/>
            </a:solidFill>
            <a:ln>
              <a:noFill/>
            </a:ln>
            <a:effectLst/>
          </c:spPr>
          <c:invertIfNegative val="0"/>
          <c:cat>
            <c:strRef>
              <c:f>'3c. Identify EUT Needs'!$B$149</c:f>
              <c:strCache>
                <c:ptCount val="1"/>
                <c:pt idx="0">
                  <c:v>Number of online college readiness (e.g., AP/IB/dual enrollment) courses that are offered for credit from accredited sources per 20 students</c:v>
                </c:pt>
              </c:strCache>
            </c:strRef>
          </c:cat>
          <c:val>
            <c:numRef>
              <c:f>'3c. Identify EUT Needs'!$B$152</c:f>
              <c:numCache>
                <c:formatCode>0.00</c:formatCode>
                <c:ptCount val="1"/>
                <c:pt idx="0">
                  <c:v>0</c:v>
                </c:pt>
              </c:numCache>
            </c:numRef>
          </c:val>
          <c:extLst>
            <c:ext xmlns:c16="http://schemas.microsoft.com/office/drawing/2014/chart" uri="{C3380CC4-5D6E-409C-BE32-E72D297353CC}">
              <c16:uniqueId val="{00000002-63B5-4C15-AC67-8A6D03A88BC6}"/>
            </c:ext>
          </c:extLst>
        </c:ser>
        <c:dLbls>
          <c:showLegendKey val="0"/>
          <c:showVal val="0"/>
          <c:showCatName val="0"/>
          <c:showSerName val="0"/>
          <c:showPercent val="0"/>
          <c:showBubbleSize val="0"/>
        </c:dLbls>
        <c:gapWidth val="244"/>
        <c:axId val="110456192"/>
        <c:axId val="110462080"/>
      </c:barChart>
      <c:catAx>
        <c:axId val="110456192"/>
        <c:scaling>
          <c:orientation val="maxMin"/>
        </c:scaling>
        <c:delete val="1"/>
        <c:axPos val="l"/>
        <c:numFmt formatCode="General" sourceLinked="1"/>
        <c:majorTickMark val="none"/>
        <c:minorTickMark val="none"/>
        <c:tickLblPos val="nextTo"/>
        <c:crossAx val="110462080"/>
        <c:crosses val="autoZero"/>
        <c:auto val="1"/>
        <c:lblAlgn val="ctr"/>
        <c:lblOffset val="100"/>
        <c:noMultiLvlLbl val="0"/>
      </c:catAx>
      <c:valAx>
        <c:axId val="110462080"/>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456192"/>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bg2">
          <a:lumMod val="90000"/>
        </a:schemeClr>
      </a:solid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'2d. Enter EUT Data'!$AB$5</c:f>
          <c:strCache>
            <c:ptCount val="1"/>
            <c:pt idx="0">
              <c:v>Number FTE IT staff per 100 staff &amp; students</c:v>
            </c:pt>
          </c:strCache>
        </c:strRef>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3416933969165552E-2"/>
          <c:y val="0.13662209781852547"/>
          <c:w val="0.88291236996223843"/>
          <c:h val="0.66075960103886378"/>
        </c:manualLayout>
      </c:layout>
      <c:barChart>
        <c:barDir val="bar"/>
        <c:grouping val="clustered"/>
        <c:varyColors val="0"/>
        <c:ser>
          <c:idx val="1"/>
          <c:order val="0"/>
          <c:tx>
            <c:strRef>
              <c:f>'3c. Identify EUT Needs'!$A$174</c:f>
              <c:strCache>
                <c:ptCount val="1"/>
                <c:pt idx="0">
                  <c:v>Benchmark</c:v>
                </c:pt>
              </c:strCache>
            </c:strRef>
          </c:tx>
          <c:spPr>
            <a:solidFill>
              <a:schemeClr val="accent2"/>
            </a:solidFill>
            <a:ln>
              <a:noFill/>
            </a:ln>
            <a:effectLst/>
          </c:spPr>
          <c:invertIfNegative val="0"/>
          <c:cat>
            <c:strRef>
              <c:f>'3c. Identify EUT Needs'!$B$173</c:f>
              <c:strCache>
                <c:ptCount val="1"/>
                <c:pt idx="0">
                  <c:v>Number FTE IT staff per 100 staff &amp; students</c:v>
                </c:pt>
              </c:strCache>
            </c:strRef>
          </c:cat>
          <c:val>
            <c:numRef>
              <c:f>'3c. Identify EUT Needs'!$B$174</c:f>
              <c:numCache>
                <c:formatCode>0.00</c:formatCode>
                <c:ptCount val="1"/>
                <c:pt idx="0">
                  <c:v>0</c:v>
                </c:pt>
              </c:numCache>
            </c:numRef>
          </c:val>
          <c:extLst>
            <c:ext xmlns:c16="http://schemas.microsoft.com/office/drawing/2014/chart" uri="{C3380CC4-5D6E-409C-BE32-E72D297353CC}">
              <c16:uniqueId val="{00000000-E298-490D-93FC-C3AAB78C86D4}"/>
            </c:ext>
          </c:extLst>
        </c:ser>
        <c:ser>
          <c:idx val="0"/>
          <c:order val="1"/>
          <c:tx>
            <c:strRef>
              <c:f>'3c. Identify EUT Needs'!$A$175</c:f>
              <c:strCache>
                <c:ptCount val="1"/>
                <c:pt idx="0">
                  <c:v>Entire LEA </c:v>
                </c:pt>
              </c:strCache>
            </c:strRef>
          </c:tx>
          <c:spPr>
            <a:solidFill>
              <a:schemeClr val="accent1"/>
            </a:solidFill>
            <a:ln>
              <a:noFill/>
            </a:ln>
            <a:effectLst/>
          </c:spPr>
          <c:invertIfNegative val="0"/>
          <c:cat>
            <c:strRef>
              <c:f>'3c. Identify EUT Needs'!$B$173</c:f>
              <c:strCache>
                <c:ptCount val="1"/>
                <c:pt idx="0">
                  <c:v>Number FTE IT staff per 100 staff &amp; students</c:v>
                </c:pt>
              </c:strCache>
            </c:strRef>
          </c:cat>
          <c:val>
            <c:numRef>
              <c:f>'3c. Identify EUT Needs'!$B$175</c:f>
              <c:numCache>
                <c:formatCode>0.00</c:formatCode>
                <c:ptCount val="1"/>
                <c:pt idx="0">
                  <c:v>0</c:v>
                </c:pt>
              </c:numCache>
            </c:numRef>
          </c:val>
          <c:extLst>
            <c:ext xmlns:c16="http://schemas.microsoft.com/office/drawing/2014/chart" uri="{C3380CC4-5D6E-409C-BE32-E72D297353CC}">
              <c16:uniqueId val="{00000001-E298-490D-93FC-C3AAB78C86D4}"/>
            </c:ext>
          </c:extLst>
        </c:ser>
        <c:ser>
          <c:idx val="2"/>
          <c:order val="2"/>
          <c:tx>
            <c:strRef>
              <c:f>'3c. Identify EUT Needs'!$A$176</c:f>
              <c:strCache>
                <c:ptCount val="1"/>
                <c:pt idx="0">
                  <c:v>Title IV-A Identified Schools</c:v>
                </c:pt>
              </c:strCache>
            </c:strRef>
          </c:tx>
          <c:spPr>
            <a:solidFill>
              <a:schemeClr val="accent3"/>
            </a:solidFill>
            <a:ln>
              <a:noFill/>
            </a:ln>
            <a:effectLst/>
          </c:spPr>
          <c:invertIfNegative val="0"/>
          <c:cat>
            <c:strRef>
              <c:f>'3c. Identify EUT Needs'!$B$173</c:f>
              <c:strCache>
                <c:ptCount val="1"/>
                <c:pt idx="0">
                  <c:v>Number FTE IT staff per 100 staff &amp; students</c:v>
                </c:pt>
              </c:strCache>
            </c:strRef>
          </c:cat>
          <c:val>
            <c:numRef>
              <c:f>'3c. Identify EUT Needs'!$B$176</c:f>
              <c:numCache>
                <c:formatCode>0.00</c:formatCode>
                <c:ptCount val="1"/>
                <c:pt idx="0">
                  <c:v>0</c:v>
                </c:pt>
              </c:numCache>
            </c:numRef>
          </c:val>
          <c:extLst>
            <c:ext xmlns:c16="http://schemas.microsoft.com/office/drawing/2014/chart" uri="{C3380CC4-5D6E-409C-BE32-E72D297353CC}">
              <c16:uniqueId val="{00000002-E298-490D-93FC-C3AAB78C86D4}"/>
            </c:ext>
          </c:extLst>
        </c:ser>
        <c:dLbls>
          <c:showLegendKey val="0"/>
          <c:showVal val="0"/>
          <c:showCatName val="0"/>
          <c:showSerName val="0"/>
          <c:showPercent val="0"/>
          <c:showBubbleSize val="0"/>
        </c:dLbls>
        <c:gapWidth val="244"/>
        <c:axId val="110488960"/>
        <c:axId val="110490752"/>
      </c:barChart>
      <c:catAx>
        <c:axId val="110488960"/>
        <c:scaling>
          <c:orientation val="maxMin"/>
        </c:scaling>
        <c:delete val="1"/>
        <c:axPos val="l"/>
        <c:numFmt formatCode="General" sourceLinked="1"/>
        <c:majorTickMark val="none"/>
        <c:minorTickMark val="none"/>
        <c:tickLblPos val="nextTo"/>
        <c:crossAx val="110490752"/>
        <c:crosses val="autoZero"/>
        <c:auto val="1"/>
        <c:lblAlgn val="ctr"/>
        <c:lblOffset val="100"/>
        <c:noMultiLvlLbl val="0"/>
      </c:catAx>
      <c:valAx>
        <c:axId val="110490752"/>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488960"/>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bg2">
          <a:lumMod val="90000"/>
        </a:schemeClr>
      </a:solid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'2d. Enter EUT Data'!$AE$5</c:f>
          <c:strCache>
            <c:ptCount val="1"/>
            <c:pt idx="0">
              <c:v>Percentage of schools with training around technology tools and integration</c:v>
            </c:pt>
          </c:strCache>
        </c:strRef>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3416933969165552E-2"/>
          <c:y val="0.13662209781852547"/>
          <c:w val="0.88291236996223843"/>
          <c:h val="0.66075960103886378"/>
        </c:manualLayout>
      </c:layout>
      <c:barChart>
        <c:barDir val="bar"/>
        <c:grouping val="clustered"/>
        <c:varyColors val="0"/>
        <c:ser>
          <c:idx val="1"/>
          <c:order val="0"/>
          <c:tx>
            <c:strRef>
              <c:f>'3c. Identify EUT Needs'!$A$198</c:f>
              <c:strCache>
                <c:ptCount val="1"/>
                <c:pt idx="0">
                  <c:v>Benchmark</c:v>
                </c:pt>
              </c:strCache>
            </c:strRef>
          </c:tx>
          <c:spPr>
            <a:solidFill>
              <a:schemeClr val="accent2"/>
            </a:solidFill>
            <a:ln>
              <a:noFill/>
            </a:ln>
            <a:effectLst/>
          </c:spPr>
          <c:invertIfNegative val="0"/>
          <c:cat>
            <c:strRef>
              <c:f>'3c. Identify EUT Needs'!$B$197</c:f>
              <c:strCache>
                <c:ptCount val="1"/>
                <c:pt idx="0">
                  <c:v>Percentage of schools with training around technology tools and integration</c:v>
                </c:pt>
              </c:strCache>
            </c:strRef>
          </c:cat>
          <c:val>
            <c:numRef>
              <c:f>'3c. Identify EUT Needs'!$B$198</c:f>
              <c:numCache>
                <c:formatCode>0.00</c:formatCode>
                <c:ptCount val="1"/>
                <c:pt idx="0">
                  <c:v>0</c:v>
                </c:pt>
              </c:numCache>
            </c:numRef>
          </c:val>
          <c:extLst>
            <c:ext xmlns:c16="http://schemas.microsoft.com/office/drawing/2014/chart" uri="{C3380CC4-5D6E-409C-BE32-E72D297353CC}">
              <c16:uniqueId val="{00000000-54A2-4B24-8E8F-883B3E6C8B10}"/>
            </c:ext>
          </c:extLst>
        </c:ser>
        <c:ser>
          <c:idx val="0"/>
          <c:order val="1"/>
          <c:tx>
            <c:strRef>
              <c:f>'3c. Identify EUT Needs'!$A$199</c:f>
              <c:strCache>
                <c:ptCount val="1"/>
                <c:pt idx="0">
                  <c:v>Entire LEA </c:v>
                </c:pt>
              </c:strCache>
            </c:strRef>
          </c:tx>
          <c:spPr>
            <a:solidFill>
              <a:schemeClr val="accent1"/>
            </a:solidFill>
            <a:ln>
              <a:noFill/>
            </a:ln>
            <a:effectLst/>
          </c:spPr>
          <c:invertIfNegative val="0"/>
          <c:cat>
            <c:strRef>
              <c:f>'3c. Identify EUT Needs'!$B$197</c:f>
              <c:strCache>
                <c:ptCount val="1"/>
                <c:pt idx="0">
                  <c:v>Percentage of schools with training around technology tools and integration</c:v>
                </c:pt>
              </c:strCache>
            </c:strRef>
          </c:cat>
          <c:val>
            <c:numRef>
              <c:f>'3c. Identify EUT Needs'!$B$199</c:f>
              <c:numCache>
                <c:formatCode>0.00</c:formatCode>
                <c:ptCount val="1"/>
                <c:pt idx="0">
                  <c:v>0</c:v>
                </c:pt>
              </c:numCache>
            </c:numRef>
          </c:val>
          <c:extLst>
            <c:ext xmlns:c16="http://schemas.microsoft.com/office/drawing/2014/chart" uri="{C3380CC4-5D6E-409C-BE32-E72D297353CC}">
              <c16:uniqueId val="{00000001-54A2-4B24-8E8F-883B3E6C8B10}"/>
            </c:ext>
          </c:extLst>
        </c:ser>
        <c:ser>
          <c:idx val="2"/>
          <c:order val="2"/>
          <c:tx>
            <c:strRef>
              <c:f>'3c. Identify EUT Needs'!$A$200</c:f>
              <c:strCache>
                <c:ptCount val="1"/>
                <c:pt idx="0">
                  <c:v>Title IV-A Identified Schools</c:v>
                </c:pt>
              </c:strCache>
            </c:strRef>
          </c:tx>
          <c:spPr>
            <a:solidFill>
              <a:schemeClr val="accent3"/>
            </a:solidFill>
            <a:ln>
              <a:noFill/>
            </a:ln>
            <a:effectLst/>
          </c:spPr>
          <c:invertIfNegative val="0"/>
          <c:cat>
            <c:strRef>
              <c:f>'3c. Identify EUT Needs'!$B$197</c:f>
              <c:strCache>
                <c:ptCount val="1"/>
                <c:pt idx="0">
                  <c:v>Percentage of schools with training around technology tools and integration</c:v>
                </c:pt>
              </c:strCache>
            </c:strRef>
          </c:cat>
          <c:val>
            <c:numRef>
              <c:f>'3c. Identify EUT Needs'!$B$200</c:f>
              <c:numCache>
                <c:formatCode>0.00</c:formatCode>
                <c:ptCount val="1"/>
                <c:pt idx="0">
                  <c:v>0</c:v>
                </c:pt>
              </c:numCache>
            </c:numRef>
          </c:val>
          <c:extLst>
            <c:ext xmlns:c16="http://schemas.microsoft.com/office/drawing/2014/chart" uri="{C3380CC4-5D6E-409C-BE32-E72D297353CC}">
              <c16:uniqueId val="{00000002-54A2-4B24-8E8F-883B3E6C8B10}"/>
            </c:ext>
          </c:extLst>
        </c:ser>
        <c:dLbls>
          <c:showLegendKey val="0"/>
          <c:showVal val="0"/>
          <c:showCatName val="0"/>
          <c:showSerName val="0"/>
          <c:showPercent val="0"/>
          <c:showBubbleSize val="0"/>
        </c:dLbls>
        <c:gapWidth val="244"/>
        <c:axId val="110140800"/>
        <c:axId val="110142592"/>
      </c:barChart>
      <c:catAx>
        <c:axId val="110140800"/>
        <c:scaling>
          <c:orientation val="maxMin"/>
        </c:scaling>
        <c:delete val="1"/>
        <c:axPos val="l"/>
        <c:numFmt formatCode="General" sourceLinked="1"/>
        <c:majorTickMark val="none"/>
        <c:minorTickMark val="none"/>
        <c:tickLblPos val="nextTo"/>
        <c:crossAx val="110142592"/>
        <c:crosses val="autoZero"/>
        <c:auto val="1"/>
        <c:lblAlgn val="ctr"/>
        <c:lblOffset val="100"/>
        <c:noMultiLvlLbl val="0"/>
      </c:catAx>
      <c:valAx>
        <c:axId val="110142592"/>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140800"/>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bg2">
          <a:lumMod val="90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'2b.Enter WRE Data'!$U$5</c:f>
          <c:strCache>
            <c:ptCount val="1"/>
            <c:pt idx="0">
              <c:v>Percentage of Students Enrolled</c:v>
            </c:pt>
          </c:strCache>
        </c:strRef>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5070317433393319"/>
          <c:y val="0.13662209781852547"/>
          <c:w val="0.71562605343967745"/>
          <c:h val="0.66075960103886378"/>
        </c:manualLayout>
      </c:layout>
      <c:barChart>
        <c:barDir val="bar"/>
        <c:grouping val="clustered"/>
        <c:varyColors val="0"/>
        <c:ser>
          <c:idx val="1"/>
          <c:order val="0"/>
          <c:tx>
            <c:strRef>
              <c:f>'3a. Identify WRE Needs'!$B$79</c:f>
              <c:strCache>
                <c:ptCount val="1"/>
                <c:pt idx="0">
                  <c:v>Benchmark</c:v>
                </c:pt>
              </c:strCache>
            </c:strRef>
          </c:tx>
          <c:spPr>
            <a:solidFill>
              <a:schemeClr val="accent2"/>
            </a:solidFill>
            <a:ln>
              <a:noFill/>
            </a:ln>
            <a:effectLst/>
          </c:spPr>
          <c:invertIfNegative val="0"/>
          <c:cat>
            <c:strRef>
              <c:f>'3a. Identify WRE Needs'!$C$78:$D$78</c:f>
              <c:strCache>
                <c:ptCount val="2"/>
                <c:pt idx="0">
                  <c:v>Science </c:v>
                </c:pt>
                <c:pt idx="1">
                  <c:v>Social Studies </c:v>
                </c:pt>
              </c:strCache>
            </c:strRef>
          </c:cat>
          <c:val>
            <c:numRef>
              <c:f>'3a. Identify WRE Needs'!$C$79:$D$79</c:f>
              <c:numCache>
                <c:formatCode>0.00</c:formatCode>
                <c:ptCount val="2"/>
                <c:pt idx="0">
                  <c:v>0</c:v>
                </c:pt>
                <c:pt idx="1">
                  <c:v>0</c:v>
                </c:pt>
              </c:numCache>
            </c:numRef>
          </c:val>
          <c:extLst>
            <c:ext xmlns:c16="http://schemas.microsoft.com/office/drawing/2014/chart" uri="{C3380CC4-5D6E-409C-BE32-E72D297353CC}">
              <c16:uniqueId val="{00000002-9354-4121-91FF-44A591FAC19B}"/>
            </c:ext>
          </c:extLst>
        </c:ser>
        <c:ser>
          <c:idx val="0"/>
          <c:order val="1"/>
          <c:tx>
            <c:strRef>
              <c:f>'3a. Identify WRE Needs'!$B$80</c:f>
              <c:strCache>
                <c:ptCount val="1"/>
                <c:pt idx="0">
                  <c:v>Entire LEA </c:v>
                </c:pt>
              </c:strCache>
            </c:strRef>
          </c:tx>
          <c:spPr>
            <a:solidFill>
              <a:schemeClr val="accent1"/>
            </a:solidFill>
            <a:ln>
              <a:noFill/>
            </a:ln>
            <a:effectLst/>
          </c:spPr>
          <c:invertIfNegative val="0"/>
          <c:cat>
            <c:strRef>
              <c:f>'3a. Identify WRE Needs'!$C$78:$D$78</c:f>
              <c:strCache>
                <c:ptCount val="2"/>
                <c:pt idx="0">
                  <c:v>Science </c:v>
                </c:pt>
                <c:pt idx="1">
                  <c:v>Social Studies </c:v>
                </c:pt>
              </c:strCache>
            </c:strRef>
          </c:cat>
          <c:val>
            <c:numRef>
              <c:f>'3a. Identify WRE Needs'!$C$80:$D$80</c:f>
              <c:numCache>
                <c:formatCode>0.00</c:formatCode>
                <c:ptCount val="2"/>
                <c:pt idx="0">
                  <c:v>0</c:v>
                </c:pt>
                <c:pt idx="1">
                  <c:v>0</c:v>
                </c:pt>
              </c:numCache>
            </c:numRef>
          </c:val>
          <c:extLst>
            <c:ext xmlns:c16="http://schemas.microsoft.com/office/drawing/2014/chart" uri="{C3380CC4-5D6E-409C-BE32-E72D297353CC}">
              <c16:uniqueId val="{00000000-9354-4121-91FF-44A591FAC19B}"/>
            </c:ext>
          </c:extLst>
        </c:ser>
        <c:ser>
          <c:idx val="2"/>
          <c:order val="2"/>
          <c:tx>
            <c:strRef>
              <c:f>'3a. Identify WRE Needs'!$B$81</c:f>
              <c:strCache>
                <c:ptCount val="1"/>
                <c:pt idx="0">
                  <c:v>Title IV-A Identified Schools</c:v>
                </c:pt>
              </c:strCache>
            </c:strRef>
          </c:tx>
          <c:spPr>
            <a:solidFill>
              <a:schemeClr val="accent3"/>
            </a:solidFill>
            <a:ln>
              <a:noFill/>
            </a:ln>
            <a:effectLst/>
          </c:spPr>
          <c:invertIfNegative val="0"/>
          <c:cat>
            <c:strRef>
              <c:f>'3a. Identify WRE Needs'!$C$78:$D$78</c:f>
              <c:strCache>
                <c:ptCount val="2"/>
                <c:pt idx="0">
                  <c:v>Science </c:v>
                </c:pt>
                <c:pt idx="1">
                  <c:v>Social Studies </c:v>
                </c:pt>
              </c:strCache>
            </c:strRef>
          </c:cat>
          <c:val>
            <c:numRef>
              <c:f>'3a. Identify WRE Needs'!$C$81:$D$81</c:f>
              <c:numCache>
                <c:formatCode>0.00</c:formatCode>
                <c:ptCount val="2"/>
                <c:pt idx="0">
                  <c:v>0</c:v>
                </c:pt>
                <c:pt idx="1">
                  <c:v>0</c:v>
                </c:pt>
              </c:numCache>
            </c:numRef>
          </c:val>
          <c:extLst>
            <c:ext xmlns:c16="http://schemas.microsoft.com/office/drawing/2014/chart" uri="{C3380CC4-5D6E-409C-BE32-E72D297353CC}">
              <c16:uniqueId val="{00000001-9354-4121-91FF-44A591FAC19B}"/>
            </c:ext>
          </c:extLst>
        </c:ser>
        <c:dLbls>
          <c:showLegendKey val="0"/>
          <c:showVal val="0"/>
          <c:showCatName val="0"/>
          <c:showSerName val="0"/>
          <c:showPercent val="0"/>
          <c:showBubbleSize val="0"/>
        </c:dLbls>
        <c:gapWidth val="244"/>
        <c:axId val="108749184"/>
        <c:axId val="108750720"/>
      </c:barChart>
      <c:catAx>
        <c:axId val="10874918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750720"/>
        <c:crosses val="autoZero"/>
        <c:auto val="1"/>
        <c:lblAlgn val="ctr"/>
        <c:lblOffset val="100"/>
        <c:noMultiLvlLbl val="0"/>
      </c:catAx>
      <c:valAx>
        <c:axId val="108750720"/>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749184"/>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bg2">
          <a:lumMod val="90000"/>
        </a:schemeClr>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'2d. Enter EUT Data'!$AH$5</c:f>
          <c:strCache>
            <c:ptCount val="1"/>
            <c:pt idx="0">
              <c:v>Average number of training hours per teaching staff</c:v>
            </c:pt>
          </c:strCache>
        </c:strRef>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3416933969165552E-2"/>
          <c:y val="0.13662209781852547"/>
          <c:w val="0.88291236996223843"/>
          <c:h val="0.66075960103886378"/>
        </c:manualLayout>
      </c:layout>
      <c:barChart>
        <c:barDir val="bar"/>
        <c:grouping val="clustered"/>
        <c:varyColors val="0"/>
        <c:ser>
          <c:idx val="1"/>
          <c:order val="0"/>
          <c:tx>
            <c:strRef>
              <c:f>'3c. Identify EUT Needs'!$A$222</c:f>
              <c:strCache>
                <c:ptCount val="1"/>
                <c:pt idx="0">
                  <c:v>Benchmark</c:v>
                </c:pt>
              </c:strCache>
            </c:strRef>
          </c:tx>
          <c:spPr>
            <a:solidFill>
              <a:schemeClr val="accent2"/>
            </a:solidFill>
            <a:ln>
              <a:noFill/>
            </a:ln>
            <a:effectLst/>
          </c:spPr>
          <c:invertIfNegative val="0"/>
          <c:cat>
            <c:strRef>
              <c:f>'3c. Identify EUT Needs'!$B$221</c:f>
              <c:strCache>
                <c:ptCount val="1"/>
                <c:pt idx="0">
                  <c:v>Average number of training hours per teaching staff</c:v>
                </c:pt>
              </c:strCache>
            </c:strRef>
          </c:cat>
          <c:val>
            <c:numRef>
              <c:f>'3c. Identify EUT Needs'!$B$222</c:f>
              <c:numCache>
                <c:formatCode>0.00</c:formatCode>
                <c:ptCount val="1"/>
                <c:pt idx="0">
                  <c:v>0</c:v>
                </c:pt>
              </c:numCache>
            </c:numRef>
          </c:val>
          <c:extLst>
            <c:ext xmlns:c16="http://schemas.microsoft.com/office/drawing/2014/chart" uri="{C3380CC4-5D6E-409C-BE32-E72D297353CC}">
              <c16:uniqueId val="{00000000-58A7-42AF-8C23-972452DC5348}"/>
            </c:ext>
          </c:extLst>
        </c:ser>
        <c:ser>
          <c:idx val="0"/>
          <c:order val="1"/>
          <c:tx>
            <c:strRef>
              <c:f>'3c. Identify EUT Needs'!$A$223</c:f>
              <c:strCache>
                <c:ptCount val="1"/>
                <c:pt idx="0">
                  <c:v>Entire LEA </c:v>
                </c:pt>
              </c:strCache>
            </c:strRef>
          </c:tx>
          <c:spPr>
            <a:solidFill>
              <a:schemeClr val="accent1"/>
            </a:solidFill>
            <a:ln>
              <a:noFill/>
            </a:ln>
            <a:effectLst/>
          </c:spPr>
          <c:invertIfNegative val="0"/>
          <c:cat>
            <c:strRef>
              <c:f>'3c. Identify EUT Needs'!$B$221</c:f>
              <c:strCache>
                <c:ptCount val="1"/>
                <c:pt idx="0">
                  <c:v>Average number of training hours per teaching staff</c:v>
                </c:pt>
              </c:strCache>
            </c:strRef>
          </c:cat>
          <c:val>
            <c:numRef>
              <c:f>'3c. Identify EUT Needs'!$B$223</c:f>
              <c:numCache>
                <c:formatCode>0.00</c:formatCode>
                <c:ptCount val="1"/>
                <c:pt idx="0">
                  <c:v>0</c:v>
                </c:pt>
              </c:numCache>
            </c:numRef>
          </c:val>
          <c:extLst>
            <c:ext xmlns:c16="http://schemas.microsoft.com/office/drawing/2014/chart" uri="{C3380CC4-5D6E-409C-BE32-E72D297353CC}">
              <c16:uniqueId val="{00000001-58A7-42AF-8C23-972452DC5348}"/>
            </c:ext>
          </c:extLst>
        </c:ser>
        <c:ser>
          <c:idx val="2"/>
          <c:order val="2"/>
          <c:tx>
            <c:strRef>
              <c:f>'3c. Identify EUT Needs'!$A$224</c:f>
              <c:strCache>
                <c:ptCount val="1"/>
                <c:pt idx="0">
                  <c:v>Title IV-A Identified Schools</c:v>
                </c:pt>
              </c:strCache>
            </c:strRef>
          </c:tx>
          <c:spPr>
            <a:solidFill>
              <a:schemeClr val="accent3"/>
            </a:solidFill>
            <a:ln>
              <a:noFill/>
            </a:ln>
            <a:effectLst/>
          </c:spPr>
          <c:invertIfNegative val="0"/>
          <c:cat>
            <c:strRef>
              <c:f>'3c. Identify EUT Needs'!$B$221</c:f>
              <c:strCache>
                <c:ptCount val="1"/>
                <c:pt idx="0">
                  <c:v>Average number of training hours per teaching staff</c:v>
                </c:pt>
              </c:strCache>
            </c:strRef>
          </c:cat>
          <c:val>
            <c:numRef>
              <c:f>'3c. Identify EUT Needs'!$B$224</c:f>
              <c:numCache>
                <c:formatCode>0.00</c:formatCode>
                <c:ptCount val="1"/>
                <c:pt idx="0">
                  <c:v>0</c:v>
                </c:pt>
              </c:numCache>
            </c:numRef>
          </c:val>
          <c:extLst>
            <c:ext xmlns:c16="http://schemas.microsoft.com/office/drawing/2014/chart" uri="{C3380CC4-5D6E-409C-BE32-E72D297353CC}">
              <c16:uniqueId val="{00000002-58A7-42AF-8C23-972452DC5348}"/>
            </c:ext>
          </c:extLst>
        </c:ser>
        <c:dLbls>
          <c:showLegendKey val="0"/>
          <c:showVal val="0"/>
          <c:showCatName val="0"/>
          <c:showSerName val="0"/>
          <c:showPercent val="0"/>
          <c:showBubbleSize val="0"/>
        </c:dLbls>
        <c:gapWidth val="244"/>
        <c:axId val="110243200"/>
        <c:axId val="110277760"/>
      </c:barChart>
      <c:catAx>
        <c:axId val="110243200"/>
        <c:scaling>
          <c:orientation val="maxMin"/>
        </c:scaling>
        <c:delete val="1"/>
        <c:axPos val="l"/>
        <c:numFmt formatCode="General" sourceLinked="1"/>
        <c:majorTickMark val="none"/>
        <c:minorTickMark val="none"/>
        <c:tickLblPos val="nextTo"/>
        <c:crossAx val="110277760"/>
        <c:crosses val="autoZero"/>
        <c:auto val="1"/>
        <c:lblAlgn val="ctr"/>
        <c:lblOffset val="100"/>
        <c:noMultiLvlLbl val="0"/>
      </c:catAx>
      <c:valAx>
        <c:axId val="110277760"/>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243200"/>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bg2">
          <a:lumMod val="90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'2b.Enter WRE Data'!$R$5</c:f>
          <c:strCache>
            <c:ptCount val="1"/>
            <c:pt idx="0">
              <c:v>Number of classes per 20 students</c:v>
            </c:pt>
          </c:strCache>
        </c:strRef>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5070317433393319"/>
          <c:y val="0.13662209781852547"/>
          <c:w val="0.71562605343967745"/>
          <c:h val="0.752083846882449"/>
        </c:manualLayout>
      </c:layout>
      <c:barChart>
        <c:barDir val="bar"/>
        <c:grouping val="clustered"/>
        <c:varyColors val="0"/>
        <c:ser>
          <c:idx val="1"/>
          <c:order val="0"/>
          <c:tx>
            <c:strRef>
              <c:f>'3a. Identify WRE Needs'!$B$107</c:f>
              <c:strCache>
                <c:ptCount val="1"/>
                <c:pt idx="0">
                  <c:v>Benchmark</c:v>
                </c:pt>
              </c:strCache>
            </c:strRef>
          </c:tx>
          <c:spPr>
            <a:solidFill>
              <a:schemeClr val="accent2"/>
            </a:solidFill>
            <a:ln>
              <a:noFill/>
            </a:ln>
            <a:effectLst/>
          </c:spPr>
          <c:invertIfNegative val="0"/>
          <c:cat>
            <c:strRef>
              <c:f>'3a. Identify WRE Needs'!$C$106:$I$106</c:f>
              <c:strCache>
                <c:ptCount val="6"/>
                <c:pt idx="0">
                  <c:v>Foreign Language</c:v>
                </c:pt>
                <c:pt idx="1">
                  <c:v>Technology</c:v>
                </c:pt>
                <c:pt idx="2">
                  <c:v>Visual Arts</c:v>
                </c:pt>
                <c:pt idx="3">
                  <c:v>Performing Arts</c:v>
                </c:pt>
                <c:pt idx="4">
                  <c:v>Health/PE</c:v>
                </c:pt>
                <c:pt idx="5">
                  <c:v>CTE</c:v>
                </c:pt>
              </c:strCache>
            </c:strRef>
          </c:cat>
          <c:val>
            <c:numRef>
              <c:f>'3a. Identify WRE Needs'!$C$107:$I$107</c:f>
              <c:numCache>
                <c:formatCode>0.000</c:formatCode>
                <c:ptCount val="7"/>
                <c:pt idx="0">
                  <c:v>0</c:v>
                </c:pt>
                <c:pt idx="1">
                  <c:v>0</c:v>
                </c:pt>
                <c:pt idx="2">
                  <c:v>0</c:v>
                </c:pt>
                <c:pt idx="3">
                  <c:v>0</c:v>
                </c:pt>
                <c:pt idx="4">
                  <c:v>0</c:v>
                </c:pt>
                <c:pt idx="5">
                  <c:v>0</c:v>
                </c:pt>
              </c:numCache>
            </c:numRef>
          </c:val>
          <c:extLst>
            <c:ext xmlns:c16="http://schemas.microsoft.com/office/drawing/2014/chart" uri="{C3380CC4-5D6E-409C-BE32-E72D297353CC}">
              <c16:uniqueId val="{00000002-4708-4907-A479-977C1B09CBB3}"/>
            </c:ext>
          </c:extLst>
        </c:ser>
        <c:ser>
          <c:idx val="0"/>
          <c:order val="1"/>
          <c:tx>
            <c:strRef>
              <c:f>'3a. Identify WRE Needs'!$B$108</c:f>
              <c:strCache>
                <c:ptCount val="1"/>
                <c:pt idx="0">
                  <c:v>Entire LEA </c:v>
                </c:pt>
              </c:strCache>
            </c:strRef>
          </c:tx>
          <c:spPr>
            <a:solidFill>
              <a:schemeClr val="accent1"/>
            </a:solidFill>
            <a:ln>
              <a:noFill/>
            </a:ln>
            <a:effectLst/>
          </c:spPr>
          <c:invertIfNegative val="0"/>
          <c:cat>
            <c:strRef>
              <c:f>'3a. Identify WRE Needs'!$C$106:$I$106</c:f>
              <c:strCache>
                <c:ptCount val="6"/>
                <c:pt idx="0">
                  <c:v>Foreign Language</c:v>
                </c:pt>
                <c:pt idx="1">
                  <c:v>Technology</c:v>
                </c:pt>
                <c:pt idx="2">
                  <c:v>Visual Arts</c:v>
                </c:pt>
                <c:pt idx="3">
                  <c:v>Performing Arts</c:v>
                </c:pt>
                <c:pt idx="4">
                  <c:v>Health/PE</c:v>
                </c:pt>
                <c:pt idx="5">
                  <c:v>CTE</c:v>
                </c:pt>
              </c:strCache>
            </c:strRef>
          </c:cat>
          <c:val>
            <c:numRef>
              <c:f>'3a. Identify WRE Needs'!$C$108:$I$108</c:f>
              <c:numCache>
                <c:formatCode>0.000</c:formatCode>
                <c:ptCount val="7"/>
                <c:pt idx="0">
                  <c:v>0</c:v>
                </c:pt>
                <c:pt idx="1">
                  <c:v>0</c:v>
                </c:pt>
                <c:pt idx="2">
                  <c:v>0</c:v>
                </c:pt>
                <c:pt idx="3">
                  <c:v>0</c:v>
                </c:pt>
                <c:pt idx="4">
                  <c:v>0</c:v>
                </c:pt>
                <c:pt idx="5">
                  <c:v>0</c:v>
                </c:pt>
              </c:numCache>
            </c:numRef>
          </c:val>
          <c:extLst>
            <c:ext xmlns:c16="http://schemas.microsoft.com/office/drawing/2014/chart" uri="{C3380CC4-5D6E-409C-BE32-E72D297353CC}">
              <c16:uniqueId val="{00000000-4708-4907-A479-977C1B09CBB3}"/>
            </c:ext>
          </c:extLst>
        </c:ser>
        <c:ser>
          <c:idx val="2"/>
          <c:order val="2"/>
          <c:tx>
            <c:strRef>
              <c:f>'3a. Identify WRE Needs'!$B$109</c:f>
              <c:strCache>
                <c:ptCount val="1"/>
                <c:pt idx="0">
                  <c:v>Title IV-A Identified Schools</c:v>
                </c:pt>
              </c:strCache>
            </c:strRef>
          </c:tx>
          <c:spPr>
            <a:solidFill>
              <a:schemeClr val="accent3"/>
            </a:solidFill>
            <a:ln>
              <a:noFill/>
            </a:ln>
            <a:effectLst/>
          </c:spPr>
          <c:invertIfNegative val="0"/>
          <c:cat>
            <c:strRef>
              <c:f>'3a. Identify WRE Needs'!$C$106:$I$106</c:f>
              <c:strCache>
                <c:ptCount val="6"/>
                <c:pt idx="0">
                  <c:v>Foreign Language</c:v>
                </c:pt>
                <c:pt idx="1">
                  <c:v>Technology</c:v>
                </c:pt>
                <c:pt idx="2">
                  <c:v>Visual Arts</c:v>
                </c:pt>
                <c:pt idx="3">
                  <c:v>Performing Arts</c:v>
                </c:pt>
                <c:pt idx="4">
                  <c:v>Health/PE</c:v>
                </c:pt>
                <c:pt idx="5">
                  <c:v>CTE</c:v>
                </c:pt>
              </c:strCache>
            </c:strRef>
          </c:cat>
          <c:val>
            <c:numRef>
              <c:f>'3a. Identify WRE Needs'!$C$109:$I$109</c:f>
              <c:numCache>
                <c:formatCode>0.000</c:formatCode>
                <c:ptCount val="7"/>
                <c:pt idx="0">
                  <c:v>0</c:v>
                </c:pt>
                <c:pt idx="1">
                  <c:v>0</c:v>
                </c:pt>
                <c:pt idx="2">
                  <c:v>0</c:v>
                </c:pt>
                <c:pt idx="3">
                  <c:v>0</c:v>
                </c:pt>
                <c:pt idx="4">
                  <c:v>0</c:v>
                </c:pt>
                <c:pt idx="5">
                  <c:v>0</c:v>
                </c:pt>
              </c:numCache>
            </c:numRef>
          </c:val>
          <c:extLst>
            <c:ext xmlns:c16="http://schemas.microsoft.com/office/drawing/2014/chart" uri="{C3380CC4-5D6E-409C-BE32-E72D297353CC}">
              <c16:uniqueId val="{00000001-4708-4907-A479-977C1B09CBB3}"/>
            </c:ext>
          </c:extLst>
        </c:ser>
        <c:dLbls>
          <c:showLegendKey val="0"/>
          <c:showVal val="0"/>
          <c:showCatName val="0"/>
          <c:showSerName val="0"/>
          <c:showPercent val="0"/>
          <c:showBubbleSize val="0"/>
        </c:dLbls>
        <c:gapWidth val="48"/>
        <c:axId val="108810624"/>
        <c:axId val="108812160"/>
      </c:barChart>
      <c:catAx>
        <c:axId val="1088106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812160"/>
        <c:crosses val="autoZero"/>
        <c:auto val="1"/>
        <c:lblAlgn val="ctr"/>
        <c:lblOffset val="100"/>
        <c:noMultiLvlLbl val="0"/>
      </c:catAx>
      <c:valAx>
        <c:axId val="108812160"/>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810624"/>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bg2">
          <a:lumMod val="90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'2b.Enter WRE Data'!$AG$5</c:f>
          <c:strCache>
            <c:ptCount val="1"/>
            <c:pt idx="0">
              <c:v>Percentage of Students Enrolled</c:v>
            </c:pt>
          </c:strCache>
        </c:strRef>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5070317433393319"/>
          <c:y val="0.13662209781852547"/>
          <c:w val="0.71562605343967745"/>
          <c:h val="0.73723505860939742"/>
        </c:manualLayout>
      </c:layout>
      <c:barChart>
        <c:barDir val="bar"/>
        <c:grouping val="clustered"/>
        <c:varyColors val="0"/>
        <c:ser>
          <c:idx val="1"/>
          <c:order val="0"/>
          <c:tx>
            <c:strRef>
              <c:f>'3a. Identify WRE Needs'!$B$137</c:f>
              <c:strCache>
                <c:ptCount val="1"/>
                <c:pt idx="0">
                  <c:v>Benchmark</c:v>
                </c:pt>
              </c:strCache>
            </c:strRef>
          </c:tx>
          <c:spPr>
            <a:solidFill>
              <a:schemeClr val="accent2"/>
            </a:solidFill>
            <a:ln>
              <a:noFill/>
            </a:ln>
            <a:effectLst/>
          </c:spPr>
          <c:invertIfNegative val="0"/>
          <c:cat>
            <c:strRef>
              <c:f>'3a. Identify WRE Needs'!$C$136:$I$136</c:f>
              <c:strCache>
                <c:ptCount val="7"/>
                <c:pt idx="0">
                  <c:v>Foreign Language</c:v>
                </c:pt>
                <c:pt idx="1">
                  <c:v>Technology</c:v>
                </c:pt>
                <c:pt idx="2">
                  <c:v>Visual Arts</c:v>
                </c:pt>
                <c:pt idx="3">
                  <c:v>Performing Arts</c:v>
                </c:pt>
                <c:pt idx="4">
                  <c:v>Health/PE</c:v>
                </c:pt>
                <c:pt idx="5">
                  <c:v>CTE</c:v>
                </c:pt>
                <c:pt idx="6">
                  <c:v>Other</c:v>
                </c:pt>
              </c:strCache>
            </c:strRef>
          </c:cat>
          <c:val>
            <c:numRef>
              <c:f>'3a. Identify WRE Needs'!$C$137:$I$137</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2-3A89-4029-A510-9D99AAB2CD41}"/>
            </c:ext>
          </c:extLst>
        </c:ser>
        <c:ser>
          <c:idx val="0"/>
          <c:order val="1"/>
          <c:tx>
            <c:strRef>
              <c:f>'3a. Identify WRE Needs'!$B$138</c:f>
              <c:strCache>
                <c:ptCount val="1"/>
                <c:pt idx="0">
                  <c:v>Entire LEA </c:v>
                </c:pt>
              </c:strCache>
            </c:strRef>
          </c:tx>
          <c:spPr>
            <a:solidFill>
              <a:schemeClr val="accent1"/>
            </a:solidFill>
            <a:ln>
              <a:noFill/>
            </a:ln>
            <a:effectLst/>
          </c:spPr>
          <c:invertIfNegative val="0"/>
          <c:cat>
            <c:strRef>
              <c:f>'3a. Identify WRE Needs'!$C$136:$I$136</c:f>
              <c:strCache>
                <c:ptCount val="7"/>
                <c:pt idx="0">
                  <c:v>Foreign Language</c:v>
                </c:pt>
                <c:pt idx="1">
                  <c:v>Technology</c:v>
                </c:pt>
                <c:pt idx="2">
                  <c:v>Visual Arts</c:v>
                </c:pt>
                <c:pt idx="3">
                  <c:v>Performing Arts</c:v>
                </c:pt>
                <c:pt idx="4">
                  <c:v>Health/PE</c:v>
                </c:pt>
                <c:pt idx="5">
                  <c:v>CTE</c:v>
                </c:pt>
                <c:pt idx="6">
                  <c:v>Other</c:v>
                </c:pt>
              </c:strCache>
            </c:strRef>
          </c:cat>
          <c:val>
            <c:numRef>
              <c:f>'3a. Identify WRE Needs'!$C$138:$I$138</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3A89-4029-A510-9D99AAB2CD41}"/>
            </c:ext>
          </c:extLst>
        </c:ser>
        <c:ser>
          <c:idx val="2"/>
          <c:order val="2"/>
          <c:tx>
            <c:strRef>
              <c:f>'3a. Identify WRE Needs'!$B$139</c:f>
              <c:strCache>
                <c:ptCount val="1"/>
                <c:pt idx="0">
                  <c:v>Title IV-A Identified Schools</c:v>
                </c:pt>
              </c:strCache>
            </c:strRef>
          </c:tx>
          <c:spPr>
            <a:solidFill>
              <a:schemeClr val="accent3"/>
            </a:solidFill>
            <a:ln>
              <a:noFill/>
            </a:ln>
            <a:effectLst/>
          </c:spPr>
          <c:invertIfNegative val="0"/>
          <c:cat>
            <c:strRef>
              <c:f>'3a. Identify WRE Needs'!$C$136:$I$136</c:f>
              <c:strCache>
                <c:ptCount val="7"/>
                <c:pt idx="0">
                  <c:v>Foreign Language</c:v>
                </c:pt>
                <c:pt idx="1">
                  <c:v>Technology</c:v>
                </c:pt>
                <c:pt idx="2">
                  <c:v>Visual Arts</c:v>
                </c:pt>
                <c:pt idx="3">
                  <c:v>Performing Arts</c:v>
                </c:pt>
                <c:pt idx="4">
                  <c:v>Health/PE</c:v>
                </c:pt>
                <c:pt idx="5">
                  <c:v>CTE</c:v>
                </c:pt>
                <c:pt idx="6">
                  <c:v>Other</c:v>
                </c:pt>
              </c:strCache>
            </c:strRef>
          </c:cat>
          <c:val>
            <c:numRef>
              <c:f>'3a. Identify WRE Needs'!$C$139:$I$139</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3A89-4029-A510-9D99AAB2CD41}"/>
            </c:ext>
          </c:extLst>
        </c:ser>
        <c:dLbls>
          <c:showLegendKey val="0"/>
          <c:showVal val="0"/>
          <c:showCatName val="0"/>
          <c:showSerName val="0"/>
          <c:showPercent val="0"/>
          <c:showBubbleSize val="0"/>
        </c:dLbls>
        <c:gapWidth val="25"/>
        <c:axId val="108853120"/>
        <c:axId val="108854656"/>
      </c:barChart>
      <c:catAx>
        <c:axId val="1088531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854656"/>
        <c:crosses val="autoZero"/>
        <c:auto val="1"/>
        <c:lblAlgn val="ctr"/>
        <c:lblOffset val="100"/>
        <c:noMultiLvlLbl val="0"/>
      </c:catAx>
      <c:valAx>
        <c:axId val="108854656"/>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853120"/>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bg2">
          <a:lumMod val="90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US"/>
              <a:t>International Baccalaureate (IB) - Access and Enrollment</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5070317433393319"/>
          <c:y val="0.13662209781852547"/>
          <c:w val="0.71562605343967745"/>
          <c:h val="0.66075960103886378"/>
        </c:manualLayout>
      </c:layout>
      <c:barChart>
        <c:barDir val="bar"/>
        <c:grouping val="clustered"/>
        <c:varyColors val="0"/>
        <c:ser>
          <c:idx val="1"/>
          <c:order val="0"/>
          <c:tx>
            <c:strRef>
              <c:f>'3a. Identify WRE Needs'!$B$165</c:f>
              <c:strCache>
                <c:ptCount val="1"/>
                <c:pt idx="0">
                  <c:v>Benchmark</c:v>
                </c:pt>
              </c:strCache>
            </c:strRef>
          </c:tx>
          <c:spPr>
            <a:solidFill>
              <a:schemeClr val="accent2"/>
            </a:solidFill>
            <a:ln>
              <a:noFill/>
            </a:ln>
            <a:effectLst/>
          </c:spPr>
          <c:invertIfNegative val="0"/>
          <c:cat>
            <c:strRef>
              <c:f>'3a. Identify WRE Needs'!$C$164:$D$164</c:f>
              <c:strCache>
                <c:ptCount val="2"/>
                <c:pt idx="0">
                  <c:v>Percentage of schools with an International Baccalaureate (IB) Program</c:v>
                </c:pt>
                <c:pt idx="1">
                  <c:v>Percentage of IB eligible students receiving an IB diploma</c:v>
                </c:pt>
              </c:strCache>
            </c:strRef>
          </c:cat>
          <c:val>
            <c:numRef>
              <c:f>'3a. Identify WRE Needs'!$C$165:$D$165</c:f>
              <c:numCache>
                <c:formatCode>0.00</c:formatCode>
                <c:ptCount val="2"/>
                <c:pt idx="0">
                  <c:v>0</c:v>
                </c:pt>
                <c:pt idx="1">
                  <c:v>0</c:v>
                </c:pt>
              </c:numCache>
            </c:numRef>
          </c:val>
          <c:extLst>
            <c:ext xmlns:c16="http://schemas.microsoft.com/office/drawing/2014/chart" uri="{C3380CC4-5D6E-409C-BE32-E72D297353CC}">
              <c16:uniqueId val="{00000002-E9BA-43C6-B926-9DA56BE3D6A8}"/>
            </c:ext>
          </c:extLst>
        </c:ser>
        <c:ser>
          <c:idx val="0"/>
          <c:order val="1"/>
          <c:tx>
            <c:strRef>
              <c:f>'3a. Identify WRE Needs'!$B$166</c:f>
              <c:strCache>
                <c:ptCount val="1"/>
                <c:pt idx="0">
                  <c:v>Entire LEA </c:v>
                </c:pt>
              </c:strCache>
            </c:strRef>
          </c:tx>
          <c:spPr>
            <a:solidFill>
              <a:schemeClr val="accent1"/>
            </a:solidFill>
            <a:ln>
              <a:noFill/>
            </a:ln>
            <a:effectLst/>
          </c:spPr>
          <c:invertIfNegative val="0"/>
          <c:cat>
            <c:strRef>
              <c:f>'3a. Identify WRE Needs'!$C$164:$D$164</c:f>
              <c:strCache>
                <c:ptCount val="2"/>
                <c:pt idx="0">
                  <c:v>Percentage of schools with an International Baccalaureate (IB) Program</c:v>
                </c:pt>
                <c:pt idx="1">
                  <c:v>Percentage of IB eligible students receiving an IB diploma</c:v>
                </c:pt>
              </c:strCache>
            </c:strRef>
          </c:cat>
          <c:val>
            <c:numRef>
              <c:f>'3a. Identify WRE Needs'!$C$166:$D$166</c:f>
              <c:numCache>
                <c:formatCode>0.00</c:formatCode>
                <c:ptCount val="2"/>
                <c:pt idx="0">
                  <c:v>0</c:v>
                </c:pt>
                <c:pt idx="1">
                  <c:v>0</c:v>
                </c:pt>
              </c:numCache>
            </c:numRef>
          </c:val>
          <c:extLst>
            <c:ext xmlns:c16="http://schemas.microsoft.com/office/drawing/2014/chart" uri="{C3380CC4-5D6E-409C-BE32-E72D297353CC}">
              <c16:uniqueId val="{00000000-E9BA-43C6-B926-9DA56BE3D6A8}"/>
            </c:ext>
          </c:extLst>
        </c:ser>
        <c:ser>
          <c:idx val="2"/>
          <c:order val="2"/>
          <c:tx>
            <c:strRef>
              <c:f>'3a. Identify WRE Needs'!$B$167</c:f>
              <c:strCache>
                <c:ptCount val="1"/>
                <c:pt idx="0">
                  <c:v>Title IV-A Identified Schools</c:v>
                </c:pt>
              </c:strCache>
            </c:strRef>
          </c:tx>
          <c:spPr>
            <a:solidFill>
              <a:schemeClr val="accent3"/>
            </a:solidFill>
            <a:ln>
              <a:noFill/>
            </a:ln>
            <a:effectLst/>
          </c:spPr>
          <c:invertIfNegative val="0"/>
          <c:cat>
            <c:strRef>
              <c:f>'3a. Identify WRE Needs'!$C$164:$D$164</c:f>
              <c:strCache>
                <c:ptCount val="2"/>
                <c:pt idx="0">
                  <c:v>Percentage of schools with an International Baccalaureate (IB) Program</c:v>
                </c:pt>
                <c:pt idx="1">
                  <c:v>Percentage of IB eligible students receiving an IB diploma</c:v>
                </c:pt>
              </c:strCache>
            </c:strRef>
          </c:cat>
          <c:val>
            <c:numRef>
              <c:f>'3a. Identify WRE Needs'!$C$167:$D$167</c:f>
              <c:numCache>
                <c:formatCode>0.00</c:formatCode>
                <c:ptCount val="2"/>
                <c:pt idx="0">
                  <c:v>0</c:v>
                </c:pt>
                <c:pt idx="1">
                  <c:v>0</c:v>
                </c:pt>
              </c:numCache>
            </c:numRef>
          </c:val>
          <c:extLst>
            <c:ext xmlns:c16="http://schemas.microsoft.com/office/drawing/2014/chart" uri="{C3380CC4-5D6E-409C-BE32-E72D297353CC}">
              <c16:uniqueId val="{00000001-E9BA-43C6-B926-9DA56BE3D6A8}"/>
            </c:ext>
          </c:extLst>
        </c:ser>
        <c:dLbls>
          <c:showLegendKey val="0"/>
          <c:showVal val="0"/>
          <c:showCatName val="0"/>
          <c:showSerName val="0"/>
          <c:showPercent val="0"/>
          <c:showBubbleSize val="0"/>
        </c:dLbls>
        <c:gapWidth val="252"/>
        <c:axId val="108877696"/>
        <c:axId val="108879232"/>
      </c:barChart>
      <c:catAx>
        <c:axId val="10887769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879232"/>
        <c:crosses val="autoZero"/>
        <c:auto val="1"/>
        <c:lblAlgn val="ctr"/>
        <c:lblOffset val="100"/>
        <c:noMultiLvlLbl val="0"/>
      </c:catAx>
      <c:valAx>
        <c:axId val="108879232"/>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877696"/>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bg2">
          <a:lumMod val="90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'2b.Enter WRE Data'!$BZ$5</c:f>
          <c:strCache>
            <c:ptCount val="1"/>
            <c:pt idx="0">
              <c:v>Number FTE AP teachers per 20 AP eligible students</c:v>
            </c:pt>
          </c:strCache>
        </c:strRef>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5070317433393319"/>
          <c:y val="0.13662209781852547"/>
          <c:w val="0.71562605343967745"/>
          <c:h val="0.66075960103886378"/>
        </c:manualLayout>
      </c:layout>
      <c:barChart>
        <c:barDir val="bar"/>
        <c:grouping val="clustered"/>
        <c:varyColors val="0"/>
        <c:ser>
          <c:idx val="1"/>
          <c:order val="0"/>
          <c:tx>
            <c:strRef>
              <c:f>'3a. Identify WRE Needs'!$B$190</c:f>
              <c:strCache>
                <c:ptCount val="1"/>
                <c:pt idx="0">
                  <c:v>Benchmark</c:v>
                </c:pt>
              </c:strCache>
            </c:strRef>
          </c:tx>
          <c:spPr>
            <a:solidFill>
              <a:schemeClr val="accent2"/>
            </a:solidFill>
            <a:ln>
              <a:noFill/>
            </a:ln>
            <a:effectLst/>
          </c:spPr>
          <c:invertIfNegative val="0"/>
          <c:cat>
            <c:strRef>
              <c:f>'3a. Identify WRE Needs'!$C$189</c:f>
              <c:strCache>
                <c:ptCount val="1"/>
                <c:pt idx="0">
                  <c:v>Number FTE AP teachers per 20 AP eligible students</c:v>
                </c:pt>
              </c:strCache>
            </c:strRef>
          </c:cat>
          <c:val>
            <c:numRef>
              <c:f>'3a. Identify WRE Needs'!$C$190</c:f>
              <c:numCache>
                <c:formatCode>0.00</c:formatCode>
                <c:ptCount val="1"/>
                <c:pt idx="0">
                  <c:v>0</c:v>
                </c:pt>
              </c:numCache>
            </c:numRef>
          </c:val>
          <c:extLst>
            <c:ext xmlns:c16="http://schemas.microsoft.com/office/drawing/2014/chart" uri="{C3380CC4-5D6E-409C-BE32-E72D297353CC}">
              <c16:uniqueId val="{00000002-1F31-442B-B583-1CB8AB9FF12C}"/>
            </c:ext>
          </c:extLst>
        </c:ser>
        <c:ser>
          <c:idx val="0"/>
          <c:order val="1"/>
          <c:tx>
            <c:strRef>
              <c:f>'3a. Identify WRE Needs'!$B$191</c:f>
              <c:strCache>
                <c:ptCount val="1"/>
                <c:pt idx="0">
                  <c:v>Entire LEA </c:v>
                </c:pt>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1-8020-4DA9-BADD-72032A3B5BBE}"/>
              </c:ext>
            </c:extLst>
          </c:dPt>
          <c:cat>
            <c:strRef>
              <c:f>'3a. Identify WRE Needs'!$C$189</c:f>
              <c:strCache>
                <c:ptCount val="1"/>
                <c:pt idx="0">
                  <c:v>Number FTE AP teachers per 20 AP eligible students</c:v>
                </c:pt>
              </c:strCache>
            </c:strRef>
          </c:cat>
          <c:val>
            <c:numRef>
              <c:f>'3a. Identify WRE Needs'!$C$191</c:f>
              <c:numCache>
                <c:formatCode>0.00</c:formatCode>
                <c:ptCount val="1"/>
                <c:pt idx="0">
                  <c:v>0</c:v>
                </c:pt>
              </c:numCache>
            </c:numRef>
          </c:val>
          <c:extLst>
            <c:ext xmlns:c16="http://schemas.microsoft.com/office/drawing/2014/chart" uri="{C3380CC4-5D6E-409C-BE32-E72D297353CC}">
              <c16:uniqueId val="{00000000-1F31-442B-B583-1CB8AB9FF12C}"/>
            </c:ext>
          </c:extLst>
        </c:ser>
        <c:ser>
          <c:idx val="2"/>
          <c:order val="2"/>
          <c:tx>
            <c:strRef>
              <c:f>'3a. Identify WRE Needs'!$B$192</c:f>
              <c:strCache>
                <c:ptCount val="1"/>
                <c:pt idx="0">
                  <c:v>Title IV-A Identified Schools</c:v>
                </c:pt>
              </c:strCache>
            </c:strRef>
          </c:tx>
          <c:spPr>
            <a:solidFill>
              <a:schemeClr val="accent3"/>
            </a:solidFill>
            <a:ln>
              <a:noFill/>
            </a:ln>
            <a:effectLst/>
          </c:spPr>
          <c:invertIfNegative val="0"/>
          <c:cat>
            <c:strRef>
              <c:f>'3a. Identify WRE Needs'!$C$189</c:f>
              <c:strCache>
                <c:ptCount val="1"/>
                <c:pt idx="0">
                  <c:v>Number FTE AP teachers per 20 AP eligible students</c:v>
                </c:pt>
              </c:strCache>
            </c:strRef>
          </c:cat>
          <c:val>
            <c:numRef>
              <c:f>'3a. Identify WRE Needs'!$C$192</c:f>
              <c:numCache>
                <c:formatCode>0.00</c:formatCode>
                <c:ptCount val="1"/>
                <c:pt idx="0">
                  <c:v>0</c:v>
                </c:pt>
              </c:numCache>
            </c:numRef>
          </c:val>
          <c:extLst>
            <c:ext xmlns:c16="http://schemas.microsoft.com/office/drawing/2014/chart" uri="{C3380CC4-5D6E-409C-BE32-E72D297353CC}">
              <c16:uniqueId val="{00000001-1F31-442B-B583-1CB8AB9FF12C}"/>
            </c:ext>
          </c:extLst>
        </c:ser>
        <c:dLbls>
          <c:showLegendKey val="0"/>
          <c:showVal val="0"/>
          <c:showCatName val="0"/>
          <c:showSerName val="0"/>
          <c:showPercent val="0"/>
          <c:showBubbleSize val="0"/>
        </c:dLbls>
        <c:gapWidth val="500"/>
        <c:axId val="108931712"/>
        <c:axId val="108933504"/>
      </c:barChart>
      <c:catAx>
        <c:axId val="108931712"/>
        <c:scaling>
          <c:orientation val="maxMin"/>
        </c:scaling>
        <c:delete val="1"/>
        <c:axPos val="l"/>
        <c:numFmt formatCode="General" sourceLinked="1"/>
        <c:majorTickMark val="none"/>
        <c:minorTickMark val="none"/>
        <c:tickLblPos val="nextTo"/>
        <c:crossAx val="108933504"/>
        <c:crosses val="autoZero"/>
        <c:auto val="1"/>
        <c:lblAlgn val="ctr"/>
        <c:lblOffset val="100"/>
        <c:noMultiLvlLbl val="0"/>
      </c:catAx>
      <c:valAx>
        <c:axId val="108933504"/>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931712"/>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bg2">
          <a:lumMod val="90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'2b.Enter WRE Data'!$CC$5</c:f>
          <c:strCache>
            <c:ptCount val="1"/>
            <c:pt idx="0">
              <c:v>#VALUE!</c:v>
            </c:pt>
          </c:strCache>
        </c:strRef>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5070317433393319"/>
          <c:y val="0.13662209781852547"/>
          <c:w val="0.71562605343967745"/>
          <c:h val="0.66075960103886378"/>
        </c:manualLayout>
      </c:layout>
      <c:barChart>
        <c:barDir val="bar"/>
        <c:grouping val="clustered"/>
        <c:varyColors val="0"/>
        <c:ser>
          <c:idx val="1"/>
          <c:order val="0"/>
          <c:tx>
            <c:strRef>
              <c:f>'3a. Identify WRE Needs'!$B$190</c:f>
              <c:strCache>
                <c:ptCount val="1"/>
                <c:pt idx="0">
                  <c:v>Benchmark</c:v>
                </c:pt>
              </c:strCache>
            </c:strRef>
          </c:tx>
          <c:spPr>
            <a:solidFill>
              <a:schemeClr val="accent2"/>
            </a:solidFill>
            <a:ln>
              <a:noFill/>
            </a:ln>
            <a:effectLst/>
          </c:spPr>
          <c:invertIfNegative val="0"/>
          <c:cat>
            <c:numRef>
              <c:f>'3a. Identify WRE Needs'!$D$189</c:f>
              <c:numCache>
                <c:formatCode>General</c:formatCode>
                <c:ptCount val="1"/>
                <c:pt idx="0">
                  <c:v>0</c:v>
                </c:pt>
              </c:numCache>
            </c:numRef>
          </c:cat>
          <c:val>
            <c:numRef>
              <c:f>'3a. Identify WRE Needs'!$D$190</c:f>
              <c:numCache>
                <c:formatCode>0.00</c:formatCode>
                <c:ptCount val="1"/>
                <c:pt idx="0">
                  <c:v>0</c:v>
                </c:pt>
              </c:numCache>
            </c:numRef>
          </c:val>
          <c:extLst>
            <c:ext xmlns:c16="http://schemas.microsoft.com/office/drawing/2014/chart" uri="{C3380CC4-5D6E-409C-BE32-E72D297353CC}">
              <c16:uniqueId val="{00000004-9F34-42A4-95AF-90FD7634FBE6}"/>
            </c:ext>
          </c:extLst>
        </c:ser>
        <c:ser>
          <c:idx val="0"/>
          <c:order val="1"/>
          <c:tx>
            <c:strRef>
              <c:f>'3a. Identify WRE Needs'!$B$191</c:f>
              <c:strCache>
                <c:ptCount val="1"/>
                <c:pt idx="0">
                  <c:v>Entire LEA </c:v>
                </c:pt>
              </c:strCache>
            </c:strRef>
          </c:tx>
          <c:spPr>
            <a:solidFill>
              <a:schemeClr val="accent1"/>
            </a:solidFill>
            <a:ln>
              <a:noFill/>
            </a:ln>
            <a:effectLst/>
          </c:spPr>
          <c:invertIfNegative val="0"/>
          <c:cat>
            <c:numRef>
              <c:f>'3a. Identify WRE Needs'!$D$189</c:f>
              <c:numCache>
                <c:formatCode>General</c:formatCode>
                <c:ptCount val="1"/>
                <c:pt idx="0">
                  <c:v>0</c:v>
                </c:pt>
              </c:numCache>
            </c:numRef>
          </c:cat>
          <c:val>
            <c:numRef>
              <c:f>'3a. Identify WRE Needs'!$D$191</c:f>
              <c:numCache>
                <c:formatCode>0.00</c:formatCode>
                <c:ptCount val="1"/>
                <c:pt idx="0">
                  <c:v>0</c:v>
                </c:pt>
              </c:numCache>
            </c:numRef>
          </c:val>
          <c:extLst>
            <c:ext xmlns:c16="http://schemas.microsoft.com/office/drawing/2014/chart" uri="{C3380CC4-5D6E-409C-BE32-E72D297353CC}">
              <c16:uniqueId val="{00000002-9F34-42A4-95AF-90FD7634FBE6}"/>
            </c:ext>
          </c:extLst>
        </c:ser>
        <c:ser>
          <c:idx val="2"/>
          <c:order val="2"/>
          <c:tx>
            <c:strRef>
              <c:f>'3a. Identify WRE Needs'!$B$192</c:f>
              <c:strCache>
                <c:ptCount val="1"/>
                <c:pt idx="0">
                  <c:v>Title IV-A Identified Schools</c:v>
                </c:pt>
              </c:strCache>
            </c:strRef>
          </c:tx>
          <c:spPr>
            <a:solidFill>
              <a:schemeClr val="accent3"/>
            </a:solidFill>
            <a:ln>
              <a:noFill/>
            </a:ln>
            <a:effectLst/>
          </c:spPr>
          <c:invertIfNegative val="0"/>
          <c:cat>
            <c:numRef>
              <c:f>'3a. Identify WRE Needs'!$D$189</c:f>
              <c:numCache>
                <c:formatCode>General</c:formatCode>
                <c:ptCount val="1"/>
                <c:pt idx="0">
                  <c:v>0</c:v>
                </c:pt>
              </c:numCache>
            </c:numRef>
          </c:cat>
          <c:val>
            <c:numRef>
              <c:f>'3a. Identify WRE Needs'!$D$192</c:f>
              <c:numCache>
                <c:formatCode>0.00</c:formatCode>
                <c:ptCount val="1"/>
                <c:pt idx="0">
                  <c:v>0</c:v>
                </c:pt>
              </c:numCache>
            </c:numRef>
          </c:val>
          <c:extLst>
            <c:ext xmlns:c16="http://schemas.microsoft.com/office/drawing/2014/chart" uri="{C3380CC4-5D6E-409C-BE32-E72D297353CC}">
              <c16:uniqueId val="{00000003-9F34-42A4-95AF-90FD7634FBE6}"/>
            </c:ext>
          </c:extLst>
        </c:ser>
        <c:dLbls>
          <c:showLegendKey val="0"/>
          <c:showVal val="0"/>
          <c:showCatName val="0"/>
          <c:showSerName val="0"/>
          <c:showPercent val="0"/>
          <c:showBubbleSize val="0"/>
        </c:dLbls>
        <c:gapWidth val="500"/>
        <c:axId val="108972672"/>
        <c:axId val="108528000"/>
      </c:barChart>
      <c:catAx>
        <c:axId val="108972672"/>
        <c:scaling>
          <c:orientation val="maxMin"/>
        </c:scaling>
        <c:delete val="1"/>
        <c:axPos val="l"/>
        <c:numFmt formatCode="General" sourceLinked="1"/>
        <c:majorTickMark val="none"/>
        <c:minorTickMark val="none"/>
        <c:tickLblPos val="nextTo"/>
        <c:crossAx val="108528000"/>
        <c:crosses val="autoZero"/>
        <c:auto val="1"/>
        <c:lblAlgn val="ctr"/>
        <c:lblOffset val="100"/>
        <c:noMultiLvlLbl val="0"/>
      </c:catAx>
      <c:valAx>
        <c:axId val="108528000"/>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972672"/>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bg2">
          <a:lumMod val="90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'2b.Enter WRE Data'!$CF$5</c:f>
          <c:strCache>
            <c:ptCount val="1"/>
            <c:pt idx="0">
              <c:v>Percentage of schools that offer classes for dual credit</c:v>
            </c:pt>
          </c:strCache>
        </c:strRef>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8156459401194709E-2"/>
          <c:y val="0.14130028368580094"/>
          <c:w val="0.85880062724731143"/>
          <c:h val="0.62333259535486141"/>
        </c:manualLayout>
      </c:layout>
      <c:barChart>
        <c:barDir val="bar"/>
        <c:grouping val="clustered"/>
        <c:varyColors val="0"/>
        <c:ser>
          <c:idx val="1"/>
          <c:order val="0"/>
          <c:tx>
            <c:strRef>
              <c:f>'3a. Identify WRE Needs'!$B$213</c:f>
              <c:strCache>
                <c:ptCount val="1"/>
                <c:pt idx="0">
                  <c:v>Benchmark</c:v>
                </c:pt>
              </c:strCache>
            </c:strRef>
          </c:tx>
          <c:spPr>
            <a:solidFill>
              <a:schemeClr val="accent2"/>
            </a:solidFill>
            <a:ln>
              <a:noFill/>
            </a:ln>
            <a:effectLst/>
          </c:spPr>
          <c:invertIfNegative val="0"/>
          <c:cat>
            <c:strRef>
              <c:f>'3a. Identify WRE Needs'!$C$212</c:f>
              <c:strCache>
                <c:ptCount val="1"/>
                <c:pt idx="0">
                  <c:v>Percentage of schools that offer classes for dual credit</c:v>
                </c:pt>
              </c:strCache>
            </c:strRef>
          </c:cat>
          <c:val>
            <c:numRef>
              <c:f>'3a. Identify WRE Needs'!$C$213</c:f>
              <c:numCache>
                <c:formatCode>0.00</c:formatCode>
                <c:ptCount val="1"/>
                <c:pt idx="0">
                  <c:v>0</c:v>
                </c:pt>
              </c:numCache>
            </c:numRef>
          </c:val>
          <c:extLst>
            <c:ext xmlns:c16="http://schemas.microsoft.com/office/drawing/2014/chart" uri="{C3380CC4-5D6E-409C-BE32-E72D297353CC}">
              <c16:uniqueId val="{00000004-B079-4FA2-BCEF-17D52DA929DD}"/>
            </c:ext>
          </c:extLst>
        </c:ser>
        <c:ser>
          <c:idx val="0"/>
          <c:order val="1"/>
          <c:tx>
            <c:strRef>
              <c:f>'3a. Identify WRE Needs'!$B$214</c:f>
              <c:strCache>
                <c:ptCount val="1"/>
                <c:pt idx="0">
                  <c:v>Entire LEA </c:v>
                </c:pt>
              </c:strCache>
            </c:strRef>
          </c:tx>
          <c:spPr>
            <a:solidFill>
              <a:schemeClr val="accent1"/>
            </a:solidFill>
            <a:ln>
              <a:noFill/>
            </a:ln>
            <a:effectLst/>
          </c:spPr>
          <c:invertIfNegative val="0"/>
          <c:cat>
            <c:strRef>
              <c:f>'3a. Identify WRE Needs'!$C$212</c:f>
              <c:strCache>
                <c:ptCount val="1"/>
                <c:pt idx="0">
                  <c:v>Percentage of schools that offer classes for dual credit</c:v>
                </c:pt>
              </c:strCache>
            </c:strRef>
          </c:cat>
          <c:val>
            <c:numRef>
              <c:f>'3a. Identify WRE Needs'!$C$214</c:f>
              <c:numCache>
                <c:formatCode>0.00</c:formatCode>
                <c:ptCount val="1"/>
                <c:pt idx="0">
                  <c:v>0</c:v>
                </c:pt>
              </c:numCache>
            </c:numRef>
          </c:val>
          <c:extLst>
            <c:ext xmlns:c16="http://schemas.microsoft.com/office/drawing/2014/chart" uri="{C3380CC4-5D6E-409C-BE32-E72D297353CC}">
              <c16:uniqueId val="{00000002-B079-4FA2-BCEF-17D52DA929DD}"/>
            </c:ext>
          </c:extLst>
        </c:ser>
        <c:ser>
          <c:idx val="2"/>
          <c:order val="2"/>
          <c:tx>
            <c:strRef>
              <c:f>'3a. Identify WRE Needs'!$B$215</c:f>
              <c:strCache>
                <c:ptCount val="1"/>
                <c:pt idx="0">
                  <c:v>Title IV-A Identified Schools</c:v>
                </c:pt>
              </c:strCache>
            </c:strRef>
          </c:tx>
          <c:spPr>
            <a:solidFill>
              <a:schemeClr val="accent3"/>
            </a:solidFill>
            <a:ln>
              <a:noFill/>
            </a:ln>
            <a:effectLst/>
          </c:spPr>
          <c:invertIfNegative val="0"/>
          <c:cat>
            <c:strRef>
              <c:f>'3a. Identify WRE Needs'!$C$212</c:f>
              <c:strCache>
                <c:ptCount val="1"/>
                <c:pt idx="0">
                  <c:v>Percentage of schools that offer classes for dual credit</c:v>
                </c:pt>
              </c:strCache>
            </c:strRef>
          </c:cat>
          <c:val>
            <c:numRef>
              <c:f>'3a. Identify WRE Needs'!$C$215</c:f>
              <c:numCache>
                <c:formatCode>0.00</c:formatCode>
                <c:ptCount val="1"/>
                <c:pt idx="0">
                  <c:v>0</c:v>
                </c:pt>
              </c:numCache>
            </c:numRef>
          </c:val>
          <c:extLst>
            <c:ext xmlns:c16="http://schemas.microsoft.com/office/drawing/2014/chart" uri="{C3380CC4-5D6E-409C-BE32-E72D297353CC}">
              <c16:uniqueId val="{00000003-B079-4FA2-BCEF-17D52DA929DD}"/>
            </c:ext>
          </c:extLst>
        </c:ser>
        <c:dLbls>
          <c:showLegendKey val="0"/>
          <c:showVal val="0"/>
          <c:showCatName val="0"/>
          <c:showSerName val="0"/>
          <c:showPercent val="0"/>
          <c:showBubbleSize val="0"/>
        </c:dLbls>
        <c:gapWidth val="500"/>
        <c:axId val="108565632"/>
        <c:axId val="108567168"/>
      </c:barChart>
      <c:catAx>
        <c:axId val="108565632"/>
        <c:scaling>
          <c:orientation val="maxMin"/>
        </c:scaling>
        <c:delete val="1"/>
        <c:axPos val="l"/>
        <c:numFmt formatCode="General" sourceLinked="1"/>
        <c:majorTickMark val="none"/>
        <c:minorTickMark val="none"/>
        <c:tickLblPos val="nextTo"/>
        <c:crossAx val="108567168"/>
        <c:crosses val="autoZero"/>
        <c:auto val="1"/>
        <c:lblAlgn val="ctr"/>
        <c:lblOffset val="100"/>
        <c:noMultiLvlLbl val="0"/>
      </c:catAx>
      <c:valAx>
        <c:axId val="108567168"/>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565632"/>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bg2">
          <a:lumMod val="90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5.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5" Type="http://schemas.openxmlformats.org/officeDocument/2006/relationships/chart" Target="../charts/chart20.xml"/><Relationship Id="rId4" Type="http://schemas.openxmlformats.org/officeDocument/2006/relationships/chart" Target="../charts/chart19.xml"/></Relationships>
</file>

<file path=xl/drawings/_rels/drawing7.xml.rels><?xml version="1.0" encoding="UTF-8" standalone="yes"?>
<Relationships xmlns="http://schemas.openxmlformats.org/package/2006/relationships"><Relationship Id="rId8" Type="http://schemas.openxmlformats.org/officeDocument/2006/relationships/chart" Target="../charts/chart28.xml"/><Relationship Id="rId3" Type="http://schemas.openxmlformats.org/officeDocument/2006/relationships/chart" Target="../charts/chart23.xml"/><Relationship Id="rId7" Type="http://schemas.openxmlformats.org/officeDocument/2006/relationships/chart" Target="../charts/chart27.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chart" Target="../charts/chart26.xml"/><Relationship Id="rId5" Type="http://schemas.openxmlformats.org/officeDocument/2006/relationships/chart" Target="../charts/chart25.xml"/><Relationship Id="rId10" Type="http://schemas.openxmlformats.org/officeDocument/2006/relationships/chart" Target="../charts/chart30.xml"/><Relationship Id="rId4" Type="http://schemas.openxmlformats.org/officeDocument/2006/relationships/chart" Target="../charts/chart24.xml"/><Relationship Id="rId9" Type="http://schemas.openxmlformats.org/officeDocument/2006/relationships/chart" Target="../charts/chart29.xml"/></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19049</xdr:colOff>
      <xdr:row>1</xdr:row>
      <xdr:rowOff>8162</xdr:rowOff>
    </xdr:from>
    <xdr:to>
      <xdr:col>25</xdr:col>
      <xdr:colOff>876299</xdr:colOff>
      <xdr:row>5</xdr:row>
      <xdr:rowOff>228600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257174" y="341537"/>
          <a:ext cx="16297275" cy="1058638"/>
        </a:xfrm>
        <a:prstGeom prst="rect">
          <a:avLst/>
        </a:prstGeom>
        <a:solidFill>
          <a:schemeClr val="accent4">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a:solidFill>
                <a:schemeClr val="dk1"/>
              </a:solidFill>
              <a:effectLst/>
              <a:latin typeface="+mn-lt"/>
              <a:ea typeface="+mn-ea"/>
              <a:cs typeface="+mn-cs"/>
            </a:rPr>
            <a:t>• </a:t>
          </a:r>
          <a:r>
            <a:rPr lang="en-US" sz="1000"/>
            <a:t>Enter the counts</a:t>
          </a:r>
          <a:r>
            <a:rPr lang="en-US" sz="1000" baseline="0"/>
            <a:t> for the</a:t>
          </a:r>
          <a:r>
            <a:rPr lang="en-US" sz="1000"/>
            <a:t> "# of Schools,</a:t>
          </a:r>
          <a:r>
            <a:rPr lang="en-US" sz="1000" baseline="0"/>
            <a:t>" "Enrollment," "Students Assessed" (by subject), "Students Eligible for Coursework" (by advanced coursework type), "# of Courses" (as calculated by summing the number of courses across all schools in the LEA), and "Teaching Staff" across your entire LEA (regardless of Title IV, Part A identification status) in the row labeled "Total LEA" (row 10).</a:t>
          </a:r>
        </a:p>
        <a:p>
          <a:r>
            <a:rPr lang="en-US" sz="1000">
              <a:solidFill>
                <a:sysClr val="windowText" lastClr="000000"/>
              </a:solidFill>
            </a:rPr>
            <a:t>• Starting in row 15, enter the name, school level, and the data in the gray cells</a:t>
          </a:r>
          <a:r>
            <a:rPr lang="en-US" sz="1000" baseline="0">
              <a:solidFill>
                <a:sysClr val="windowText" lastClr="000000"/>
              </a:solidFill>
            </a:rPr>
            <a:t> for </a:t>
          </a:r>
          <a:r>
            <a:rPr lang="en-US" sz="1000" b="1" baseline="0">
              <a:solidFill>
                <a:sysClr val="windowText" lastClr="000000"/>
              </a:solidFill>
            </a:rPr>
            <a:t>the schools that have been identified to receive Title IV, Part A funds </a:t>
          </a:r>
          <a:r>
            <a:rPr lang="en-US" sz="1000">
              <a:solidFill>
                <a:sysClr val="windowText" lastClr="000000"/>
              </a:solidFill>
            </a:rPr>
            <a:t>(i.e., one row per school). These</a:t>
          </a:r>
          <a:r>
            <a:rPr lang="en-US" sz="1000" baseline="0">
              <a:solidFill>
                <a:sysClr val="windowText" lastClr="000000"/>
              </a:solidFill>
            </a:rPr>
            <a:t> schools should match the criteria set forth in Tab 1a (pink). If you are using this Tool to help you identify schools that are in need of funds, enter all schools within your LEA into the sheet. The "Title IV-A Identified Schools" row will autopopulate based on your entries.</a:t>
          </a:r>
        </a:p>
        <a:p>
          <a:r>
            <a:rPr lang="en-US" sz="1000">
              <a:solidFill>
                <a:schemeClr val="dk1"/>
              </a:solidFill>
              <a:effectLst/>
              <a:latin typeface="+mn-lt"/>
              <a:ea typeface="+mn-ea"/>
              <a:cs typeface="+mn-cs"/>
            </a:rPr>
            <a:t>• NOTE: The number of students assessed is set to autopopulate with the number of students</a:t>
          </a:r>
          <a:r>
            <a:rPr lang="en-US" sz="1000" baseline="0">
              <a:solidFill>
                <a:schemeClr val="dk1"/>
              </a:solidFill>
              <a:effectLst/>
              <a:latin typeface="+mn-lt"/>
              <a:ea typeface="+mn-ea"/>
              <a:cs typeface="+mn-cs"/>
            </a:rPr>
            <a:t> enrolled. The number of students eligible for advanced coursework is set to autopopulate with the number of students enrolled in a school that has grades 9-12 included. These values may be overwritten.</a:t>
          </a:r>
          <a:endParaRPr lang="en-US" sz="1000">
            <a:solidFill>
              <a:sysClr val="windowText" lastClr="000000"/>
            </a:solidFill>
          </a:endParaRPr>
        </a:p>
        <a:p>
          <a:r>
            <a:rPr lang="en-US" sz="1000"/>
            <a:t>• NOTE: The white cells of Tabs 2a, 2b, 2c, and 2d will automatically calculate sums, percentages, and averages for the Title IV, Part A identified schools. </a:t>
          </a: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3</xdr:row>
          <xdr:rowOff>0</xdr:rowOff>
        </xdr:from>
        <xdr:to>
          <xdr:col>0</xdr:col>
          <xdr:colOff>371475</xdr:colOff>
          <xdr:row>3</xdr:row>
          <xdr:rowOff>190500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10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4</xdr:row>
          <xdr:rowOff>0</xdr:rowOff>
        </xdr:from>
        <xdr:to>
          <xdr:col>0</xdr:col>
          <xdr:colOff>371475</xdr:colOff>
          <xdr:row>4</xdr:row>
          <xdr:rowOff>190500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10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5</xdr:row>
          <xdr:rowOff>0</xdr:rowOff>
        </xdr:from>
        <xdr:to>
          <xdr:col>0</xdr:col>
          <xdr:colOff>371475</xdr:colOff>
          <xdr:row>5</xdr:row>
          <xdr:rowOff>190500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10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xdr:row>
          <xdr:rowOff>0</xdr:rowOff>
        </xdr:from>
        <xdr:to>
          <xdr:col>3</xdr:col>
          <xdr:colOff>123825</xdr:colOff>
          <xdr:row>3</xdr:row>
          <xdr:rowOff>190500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10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xdr:row>
          <xdr:rowOff>0</xdr:rowOff>
        </xdr:from>
        <xdr:to>
          <xdr:col>3</xdr:col>
          <xdr:colOff>123825</xdr:colOff>
          <xdr:row>4</xdr:row>
          <xdr:rowOff>190500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10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xdr:row>
          <xdr:rowOff>0</xdr:rowOff>
        </xdr:from>
        <xdr:to>
          <xdr:col>3</xdr:col>
          <xdr:colOff>123825</xdr:colOff>
          <xdr:row>5</xdr:row>
          <xdr:rowOff>190500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10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19051</xdr:colOff>
      <xdr:row>1</xdr:row>
      <xdr:rowOff>0</xdr:rowOff>
    </xdr:from>
    <xdr:to>
      <xdr:col>3</xdr:col>
      <xdr:colOff>0</xdr:colOff>
      <xdr:row>4</xdr:row>
      <xdr:rowOff>1390650</xdr:rowOff>
    </xdr:to>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323851" y="457200"/>
          <a:ext cx="3971924" cy="2400300"/>
        </a:xfrm>
        <a:prstGeom prst="rect">
          <a:avLst/>
        </a:prstGeom>
        <a:solidFill>
          <a:schemeClr val="accent4">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a:solidFill>
                <a:schemeClr val="dk1"/>
              </a:solidFill>
              <a:effectLst/>
              <a:latin typeface="+mn-lt"/>
              <a:ea typeface="+mn-ea"/>
              <a:cs typeface="+mn-cs"/>
            </a:rPr>
            <a:t>• Enter desired benchmark for each indicator.</a:t>
          </a:r>
          <a:endParaRPr lang="en-US" sz="1000"/>
        </a:p>
        <a:p>
          <a:r>
            <a:rPr lang="en-US" sz="1000"/>
            <a:t>• Enter data for your district as a whole in the corresponding gray cells of Row 8, "Entire LEA." </a:t>
          </a:r>
        </a:p>
        <a:p>
          <a:pPr marL="0" marR="0" lvl="0" indent="0" defTabSz="914400" eaLnBrk="1" fontAlgn="auto" latinLnBrk="0" hangingPunct="1">
            <a:lnSpc>
              <a:spcPct val="100000"/>
            </a:lnSpc>
            <a:spcBef>
              <a:spcPts val="0"/>
            </a:spcBef>
            <a:spcAft>
              <a:spcPts val="0"/>
            </a:spcAft>
            <a:buClrTx/>
            <a:buSzTx/>
            <a:buFontTx/>
            <a:buNone/>
            <a:tabLst/>
            <a:defRPr/>
          </a:pPr>
          <a:r>
            <a:rPr lang="en-US" sz="1000">
              <a:solidFill>
                <a:schemeClr val="dk1"/>
              </a:solidFill>
              <a:effectLst/>
              <a:latin typeface="+mn-lt"/>
              <a:ea typeface="+mn-ea"/>
              <a:cs typeface="+mn-cs"/>
            </a:rPr>
            <a:t>• Enter data</a:t>
          </a:r>
          <a:r>
            <a:rPr lang="en-US" sz="1000" baseline="0">
              <a:solidFill>
                <a:schemeClr val="dk1"/>
              </a:solidFill>
              <a:effectLst/>
              <a:latin typeface="+mn-lt"/>
              <a:ea typeface="+mn-ea"/>
              <a:cs typeface="+mn-cs"/>
            </a:rPr>
            <a:t> for each of the schools identified for Title IV, Part A funding. The Tool will aggregate the data for these schools to populate the "Title IV-A Identified Schools" row.</a:t>
          </a:r>
        </a:p>
        <a:p>
          <a:pPr marL="0" marR="0" lvl="0" indent="0" defTabSz="914400" eaLnBrk="1" fontAlgn="auto" latinLnBrk="0" hangingPunct="1">
            <a:lnSpc>
              <a:spcPct val="100000"/>
            </a:lnSpc>
            <a:spcBef>
              <a:spcPts val="0"/>
            </a:spcBef>
            <a:spcAft>
              <a:spcPts val="0"/>
            </a:spcAft>
            <a:buClrTx/>
            <a:buSzTx/>
            <a:buFontTx/>
            <a:buNone/>
            <a:tabLst/>
            <a:defRPr/>
          </a:pPr>
          <a:r>
            <a:rPr lang="en-US" sz="1000">
              <a:effectLst/>
            </a:rPr>
            <a:t>• NOTE: Reviewing the FAQs and Definitions tab (blue) for guidance on selected indicators and terminology is highly recommended. </a:t>
          </a:r>
        </a:p>
        <a:p>
          <a:pPr marL="0" marR="0" lvl="0" indent="0" defTabSz="914400" eaLnBrk="1" fontAlgn="auto" latinLnBrk="0" hangingPunct="1">
            <a:lnSpc>
              <a:spcPct val="100000"/>
            </a:lnSpc>
            <a:spcBef>
              <a:spcPts val="0"/>
            </a:spcBef>
            <a:spcAft>
              <a:spcPts val="0"/>
            </a:spcAft>
            <a:buClrTx/>
            <a:buSzTx/>
            <a:buFontTx/>
            <a:buNone/>
            <a:tabLst/>
            <a:defRPr/>
          </a:pPr>
          <a:r>
            <a:rPr lang="en-US" sz="1000">
              <a:solidFill>
                <a:schemeClr val="dk1"/>
              </a:solidFill>
              <a:effectLst/>
              <a:latin typeface="+mn-lt"/>
              <a:ea typeface="+mn-ea"/>
              <a:cs typeface="+mn-cs"/>
            </a:rPr>
            <a:t>• NOTE: At the end of each access and enrollment/use section is a column to further customize the Tool by adding other well-rounded education indicators, though you will need to add in your own formulas.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xdr:colOff>
      <xdr:row>1</xdr:row>
      <xdr:rowOff>0</xdr:rowOff>
    </xdr:from>
    <xdr:to>
      <xdr:col>3</xdr:col>
      <xdr:colOff>0</xdr:colOff>
      <xdr:row>5</xdr:row>
      <xdr:rowOff>6350</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609600" y="533400"/>
          <a:ext cx="2863850" cy="2533650"/>
        </a:xfrm>
        <a:prstGeom prst="rect">
          <a:avLst/>
        </a:prstGeom>
        <a:solidFill>
          <a:schemeClr val="accent4">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000">
              <a:solidFill>
                <a:schemeClr val="dk1"/>
              </a:solidFill>
              <a:effectLst/>
              <a:latin typeface="+mn-lt"/>
              <a:ea typeface="+mn-ea"/>
              <a:cs typeface="+mn-cs"/>
            </a:rPr>
            <a:t>• Enter desired benchmark for each indicator.</a:t>
          </a:r>
        </a:p>
        <a:p>
          <a:r>
            <a:rPr lang="en-US" sz="1000">
              <a:solidFill>
                <a:schemeClr val="dk1"/>
              </a:solidFill>
              <a:effectLst/>
              <a:latin typeface="+mn-lt"/>
              <a:ea typeface="+mn-ea"/>
              <a:cs typeface="+mn-cs"/>
            </a:rPr>
            <a:t>• Enter data for your district as a whole in the corresponding gray cells of Row 8, "Entire LEA."</a:t>
          </a:r>
          <a:endParaRPr lang="en-US" sz="1000">
            <a:effectLst/>
          </a:endParaRPr>
        </a:p>
        <a:p>
          <a:pPr eaLnBrk="1" fontAlgn="auto" latinLnBrk="0" hangingPunct="1"/>
          <a:r>
            <a:rPr lang="en-US" sz="1000">
              <a:solidFill>
                <a:schemeClr val="dk1"/>
              </a:solidFill>
              <a:effectLst/>
              <a:latin typeface="+mn-lt"/>
              <a:ea typeface="+mn-ea"/>
              <a:cs typeface="+mn-cs"/>
            </a:rPr>
            <a:t>• Enter data</a:t>
          </a:r>
          <a:r>
            <a:rPr lang="en-US" sz="1000" baseline="0">
              <a:solidFill>
                <a:schemeClr val="dk1"/>
              </a:solidFill>
              <a:effectLst/>
              <a:latin typeface="+mn-lt"/>
              <a:ea typeface="+mn-ea"/>
              <a:cs typeface="+mn-cs"/>
            </a:rPr>
            <a:t> for each of the schools identified for Title IV, Part A funding. The Tool will aggregate the data for these schools to populate the "Title IV-A Identified Schools" row.</a:t>
          </a:r>
        </a:p>
        <a:p>
          <a:pPr marL="0" marR="0" lvl="0" indent="0" defTabSz="914400" eaLnBrk="1" fontAlgn="auto" latinLnBrk="0" hangingPunct="1">
            <a:lnSpc>
              <a:spcPct val="100000"/>
            </a:lnSpc>
            <a:spcBef>
              <a:spcPts val="0"/>
            </a:spcBef>
            <a:spcAft>
              <a:spcPts val="0"/>
            </a:spcAft>
            <a:buClrTx/>
            <a:buSzTx/>
            <a:buFontTx/>
            <a:buNone/>
            <a:tabLst/>
            <a:defRPr/>
          </a:pPr>
          <a:r>
            <a:rPr lang="en-US" sz="1050">
              <a:solidFill>
                <a:schemeClr val="dk1"/>
              </a:solidFill>
              <a:effectLst/>
              <a:latin typeface="+mn-lt"/>
              <a:ea typeface="+mn-ea"/>
              <a:cs typeface="+mn-cs"/>
            </a:rPr>
            <a:t>• </a:t>
          </a:r>
          <a:r>
            <a:rPr lang="en-US" sz="1000" baseline="0">
              <a:solidFill>
                <a:schemeClr val="dk1"/>
              </a:solidFill>
              <a:latin typeface="+mn-lt"/>
              <a:ea typeface="+mn-ea"/>
              <a:cs typeface="+mn-cs"/>
            </a:rPr>
            <a:t>NOTE: Reviewing the FAQs and Definitions tab (blue) for guidance on selected indicators and terminology is highly recommended. </a:t>
          </a:r>
        </a:p>
        <a:p>
          <a:r>
            <a:rPr lang="en-US" sz="1000">
              <a:solidFill>
                <a:schemeClr val="dk1"/>
              </a:solidFill>
              <a:effectLst/>
              <a:latin typeface="+mn-lt"/>
              <a:ea typeface="+mn-ea"/>
              <a:cs typeface="+mn-cs"/>
            </a:rPr>
            <a:t>• NOTE: A</a:t>
          </a:r>
          <a:r>
            <a:rPr lang="en-US" sz="1000" baseline="0"/>
            <a:t>dditional columns are available at the end to further customize the Tool by adding other safe and healthy indicators, though you will need to add in your own formulas.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19051</xdr:colOff>
      <xdr:row>1</xdr:row>
      <xdr:rowOff>0</xdr:rowOff>
    </xdr:from>
    <xdr:to>
      <xdr:col>3</xdr:col>
      <xdr:colOff>1</xdr:colOff>
      <xdr:row>5</xdr:row>
      <xdr:rowOff>0</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96851" y="476250"/>
          <a:ext cx="4476750" cy="1784350"/>
        </a:xfrm>
        <a:prstGeom prst="rect">
          <a:avLst/>
        </a:prstGeom>
        <a:solidFill>
          <a:schemeClr val="accent4">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000">
              <a:solidFill>
                <a:schemeClr val="dk1"/>
              </a:solidFill>
              <a:effectLst/>
              <a:latin typeface="+mn-lt"/>
              <a:ea typeface="+mn-ea"/>
              <a:cs typeface="+mn-cs"/>
            </a:rPr>
            <a:t>• Enter desired benchmark for each indicator.</a:t>
          </a:r>
          <a:endParaRPr lang="en-US" sz="1000">
            <a:effectLst/>
          </a:endParaRPr>
        </a:p>
        <a:p>
          <a:r>
            <a:rPr lang="en-US" sz="1000">
              <a:solidFill>
                <a:schemeClr val="dk1"/>
              </a:solidFill>
              <a:effectLst/>
              <a:latin typeface="+mn-lt"/>
              <a:ea typeface="+mn-ea"/>
              <a:cs typeface="+mn-cs"/>
            </a:rPr>
            <a:t>• Enter data for your district as a whole in the corresponding gray cells of Row 8, "Entire LEA."</a:t>
          </a:r>
          <a:endParaRPr lang="en-US" sz="1000">
            <a:effectLst/>
          </a:endParaRPr>
        </a:p>
        <a:p>
          <a:pPr eaLnBrk="1" fontAlgn="auto" latinLnBrk="0" hangingPunct="1"/>
          <a:r>
            <a:rPr lang="en-US" sz="1000">
              <a:solidFill>
                <a:schemeClr val="dk1"/>
              </a:solidFill>
              <a:effectLst/>
              <a:latin typeface="+mn-lt"/>
              <a:ea typeface="+mn-ea"/>
              <a:cs typeface="+mn-cs"/>
            </a:rPr>
            <a:t>• Enter data</a:t>
          </a:r>
          <a:r>
            <a:rPr lang="en-US" sz="1000" baseline="0">
              <a:solidFill>
                <a:schemeClr val="dk1"/>
              </a:solidFill>
              <a:effectLst/>
              <a:latin typeface="+mn-lt"/>
              <a:ea typeface="+mn-ea"/>
              <a:cs typeface="+mn-cs"/>
            </a:rPr>
            <a:t> for each of the schools identified for Title IV, Part A funding. The Tool will aggregate the data for these schools to populate the "Title IV-A Identified Schools" row.</a:t>
          </a:r>
        </a:p>
        <a:p>
          <a:pPr marL="0" marR="0" lvl="0" indent="0" defTabSz="914400" eaLnBrk="1" fontAlgn="auto" latinLnBrk="0" hangingPunct="1">
            <a:lnSpc>
              <a:spcPct val="100000"/>
            </a:lnSpc>
            <a:spcBef>
              <a:spcPts val="0"/>
            </a:spcBef>
            <a:spcAft>
              <a:spcPts val="0"/>
            </a:spcAft>
            <a:buClrTx/>
            <a:buSzTx/>
            <a:buFontTx/>
            <a:buNone/>
            <a:tabLst/>
            <a:defRPr/>
          </a:pPr>
          <a:r>
            <a:rPr lang="en-US" sz="1000">
              <a:solidFill>
                <a:schemeClr val="dk1"/>
              </a:solidFill>
              <a:effectLst/>
              <a:latin typeface="+mn-lt"/>
              <a:ea typeface="+mn-ea"/>
              <a:cs typeface="+mn-cs"/>
            </a:rPr>
            <a:t>• NOTE: Reviewing the FAQs and Definitions tab (blue) for guidance on selected indicators and terminology is highly recommended. </a:t>
          </a:r>
          <a:endParaRPr lang="en-US" sz="1000">
            <a:effectLst/>
          </a:endParaRPr>
        </a:p>
        <a:p>
          <a:r>
            <a:rPr lang="en-US" sz="1000">
              <a:solidFill>
                <a:schemeClr val="dk1"/>
              </a:solidFill>
              <a:effectLst/>
              <a:latin typeface="+mn-lt"/>
              <a:ea typeface="+mn-ea"/>
              <a:cs typeface="+mn-cs"/>
            </a:rPr>
            <a:t>• NOTE: A</a:t>
          </a:r>
          <a:r>
            <a:rPr lang="en-US" sz="1000" baseline="0">
              <a:solidFill>
                <a:schemeClr val="dk1"/>
              </a:solidFill>
              <a:effectLst/>
              <a:latin typeface="+mn-lt"/>
              <a:ea typeface="+mn-ea"/>
              <a:cs typeface="+mn-cs"/>
            </a:rPr>
            <a:t>dditional columns are available at the end to further customize the Tool by adding other effective use of technology indicators, though you will need to add in your own formulas.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61173</xdr:colOff>
      <xdr:row>8</xdr:row>
      <xdr:rowOff>95251</xdr:rowOff>
    </xdr:from>
    <xdr:to>
      <xdr:col>9</xdr:col>
      <xdr:colOff>733425</xdr:colOff>
      <xdr:row>14</xdr:row>
      <xdr:rowOff>133350</xdr:rowOff>
    </xdr:to>
    <xdr:graphicFrame macro="">
      <xdr:nvGraphicFramePr>
        <xdr:cNvPr id="10" name="Chart 9">
          <a:extLst>
            <a:ext uri="{FF2B5EF4-FFF2-40B4-BE49-F238E27FC236}">
              <a16:creationId xmlns:a16="http://schemas.microsoft.com/office/drawing/2014/main" id="{00000000-0008-0000-0B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xdr:row>
      <xdr:rowOff>0</xdr:rowOff>
    </xdr:from>
    <xdr:to>
      <xdr:col>10</xdr:col>
      <xdr:colOff>0</xdr:colOff>
      <xdr:row>5</xdr:row>
      <xdr:rowOff>28575</xdr:rowOff>
    </xdr:to>
    <xdr:sp macro="" textlink="">
      <xdr:nvSpPr>
        <xdr:cNvPr id="13" name="TextBox 12">
          <a:extLst>
            <a:ext uri="{FF2B5EF4-FFF2-40B4-BE49-F238E27FC236}">
              <a16:creationId xmlns:a16="http://schemas.microsoft.com/office/drawing/2014/main" id="{00000000-0008-0000-0B00-00000D000000}"/>
            </a:ext>
          </a:extLst>
        </xdr:cNvPr>
        <xdr:cNvSpPr txBox="1"/>
      </xdr:nvSpPr>
      <xdr:spPr>
        <a:xfrm>
          <a:off x="0" y="295275"/>
          <a:ext cx="8162925" cy="790575"/>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mn-lt"/>
              <a:ea typeface="+mn-ea"/>
              <a:cs typeface="+mn-cs"/>
            </a:rPr>
            <a:t>• Review the charts below, which</a:t>
          </a:r>
          <a:r>
            <a:rPr lang="en-US" sz="1200" baseline="0">
              <a:solidFill>
                <a:schemeClr val="dk1"/>
              </a:solidFill>
              <a:effectLst/>
              <a:latin typeface="+mn-lt"/>
              <a:ea typeface="+mn-ea"/>
              <a:cs typeface="+mn-cs"/>
            </a:rPr>
            <a:t> visualize the data entered in Tabs 2a and 2b (yellow) and compare Title IV, Part A identified schools to your entire LEA and benchmarks, if you entered them. </a:t>
          </a:r>
          <a:r>
            <a:rPr lang="en-US" sz="1200" b="1">
              <a:solidFill>
                <a:schemeClr val="dk1"/>
              </a:solidFill>
              <a:effectLst/>
              <a:latin typeface="+mn-lt"/>
              <a:ea typeface="+mn-ea"/>
              <a:cs typeface="+mn-cs"/>
            </a:rPr>
            <a:t>NOTE: This page is formatted to be printed in landscape view.</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mn-lt"/>
              <a:ea typeface="+mn-ea"/>
              <a:cs typeface="+mn-cs"/>
            </a:rPr>
            <a:t>• If you entered benchmark</a:t>
          </a:r>
          <a:r>
            <a:rPr lang="en-US" sz="1200" baseline="0">
              <a:solidFill>
                <a:schemeClr val="dk1"/>
              </a:solidFill>
              <a:effectLst/>
              <a:latin typeface="+mn-lt"/>
              <a:ea typeface="+mn-ea"/>
              <a:cs typeface="+mn-cs"/>
            </a:rPr>
            <a:t> data</a:t>
          </a:r>
          <a:r>
            <a:rPr lang="en-US" sz="1200">
              <a:solidFill>
                <a:schemeClr val="dk1"/>
              </a:solidFill>
              <a:effectLst/>
              <a:latin typeface="+mn-lt"/>
              <a:ea typeface="+mn-ea"/>
              <a:cs typeface="+mn-cs"/>
            </a:rPr>
            <a:t>, go back to the data</a:t>
          </a:r>
          <a:r>
            <a:rPr lang="en-US" sz="1200" baseline="0">
              <a:solidFill>
                <a:schemeClr val="dk1"/>
              </a:solidFill>
              <a:effectLst/>
              <a:latin typeface="+mn-lt"/>
              <a:ea typeface="+mn-ea"/>
              <a:cs typeface="+mn-cs"/>
            </a:rPr>
            <a:t> entry tab (Tab 2b) to review which schools did or did not meet the benchmarks. (Anything performing below the benchmark will be highlighted yellow.) </a:t>
          </a:r>
        </a:p>
        <a:p>
          <a:pPr eaLnBrk="1" fontAlgn="auto" latinLnBrk="0" hangingPunct="1"/>
          <a:r>
            <a:rPr lang="en-US" sz="1200"/>
            <a:t>• Note any gaps</a:t>
          </a:r>
          <a:r>
            <a:rPr lang="en-US" sz="1200" baseline="0"/>
            <a:t> or disparities that stand out from the charts below, as well as variation between schools in Tab 2b if you entered benchmarks.</a:t>
          </a:r>
        </a:p>
        <a:p>
          <a:r>
            <a:rPr lang="en-US" sz="1200"/>
            <a:t>• Note the most prominent</a:t>
          </a:r>
          <a:r>
            <a:rPr lang="en-US" sz="1200" baseline="0"/>
            <a:t> gaps in the "Gaps Identification" question on Tab 4a (purple).</a:t>
          </a:r>
          <a:endParaRPr lang="en-US" sz="1200"/>
        </a:p>
      </xdr:txBody>
    </xdr:sp>
    <xdr:clientData/>
  </xdr:twoCellAnchor>
  <xdr:twoCellAnchor>
    <xdr:from>
      <xdr:col>1</xdr:col>
      <xdr:colOff>61172</xdr:colOff>
      <xdr:row>34</xdr:row>
      <xdr:rowOff>95252</xdr:rowOff>
    </xdr:from>
    <xdr:to>
      <xdr:col>9</xdr:col>
      <xdr:colOff>742950</xdr:colOff>
      <xdr:row>51</xdr:row>
      <xdr:rowOff>123826</xdr:rowOff>
    </xdr:to>
    <xdr:graphicFrame macro="">
      <xdr:nvGraphicFramePr>
        <xdr:cNvPr id="11" name="Chart 10">
          <a:extLst>
            <a:ext uri="{FF2B5EF4-FFF2-40B4-BE49-F238E27FC236}">
              <a16:creationId xmlns:a16="http://schemas.microsoft.com/office/drawing/2014/main" id="{00000000-0008-0000-0B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89747</xdr:colOff>
      <xdr:row>58</xdr:row>
      <xdr:rowOff>133352</xdr:rowOff>
    </xdr:from>
    <xdr:to>
      <xdr:col>9</xdr:col>
      <xdr:colOff>647700</xdr:colOff>
      <xdr:row>75</xdr:row>
      <xdr:rowOff>161926</xdr:rowOff>
    </xdr:to>
    <xdr:graphicFrame macro="">
      <xdr:nvGraphicFramePr>
        <xdr:cNvPr id="12" name="Chart 11">
          <a:extLst>
            <a:ext uri="{FF2B5EF4-FFF2-40B4-BE49-F238E27FC236}">
              <a16:creationId xmlns:a16="http://schemas.microsoft.com/office/drawing/2014/main" id="{00000000-0008-0000-0B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89747</xdr:colOff>
      <xdr:row>85</xdr:row>
      <xdr:rowOff>133351</xdr:rowOff>
    </xdr:from>
    <xdr:to>
      <xdr:col>9</xdr:col>
      <xdr:colOff>647700</xdr:colOff>
      <xdr:row>103</xdr:row>
      <xdr:rowOff>180974</xdr:rowOff>
    </xdr:to>
    <xdr:graphicFrame macro="">
      <xdr:nvGraphicFramePr>
        <xdr:cNvPr id="6" name="Chart 5">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89747</xdr:colOff>
      <xdr:row>113</xdr:row>
      <xdr:rowOff>171451</xdr:rowOff>
    </xdr:from>
    <xdr:to>
      <xdr:col>9</xdr:col>
      <xdr:colOff>647700</xdr:colOff>
      <xdr:row>133</xdr:row>
      <xdr:rowOff>180975</xdr:rowOff>
    </xdr:to>
    <xdr:graphicFrame macro="">
      <xdr:nvGraphicFramePr>
        <xdr:cNvPr id="7" name="Chart 6">
          <a:extLst>
            <a:ext uri="{FF2B5EF4-FFF2-40B4-BE49-F238E27FC236}">
              <a16:creationId xmlns:a16="http://schemas.microsoft.com/office/drawing/2014/main" id="{00000000-0008-0000-0B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89747</xdr:colOff>
      <xdr:row>145</xdr:row>
      <xdr:rowOff>133352</xdr:rowOff>
    </xdr:from>
    <xdr:to>
      <xdr:col>9</xdr:col>
      <xdr:colOff>47625</xdr:colOff>
      <xdr:row>161</xdr:row>
      <xdr:rowOff>66676</xdr:rowOff>
    </xdr:to>
    <xdr:graphicFrame macro="">
      <xdr:nvGraphicFramePr>
        <xdr:cNvPr id="9" name="Chart 8">
          <a:extLst>
            <a:ext uri="{FF2B5EF4-FFF2-40B4-BE49-F238E27FC236}">
              <a16:creationId xmlns:a16="http://schemas.microsoft.com/office/drawing/2014/main" id="{00000000-0008-0000-0B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89747</xdr:colOff>
      <xdr:row>170</xdr:row>
      <xdr:rowOff>133352</xdr:rowOff>
    </xdr:from>
    <xdr:to>
      <xdr:col>4</xdr:col>
      <xdr:colOff>38100</xdr:colOff>
      <xdr:row>185</xdr:row>
      <xdr:rowOff>85725</xdr:rowOff>
    </xdr:to>
    <xdr:graphicFrame macro="">
      <xdr:nvGraphicFramePr>
        <xdr:cNvPr id="14" name="Chart 13">
          <a:extLst>
            <a:ext uri="{FF2B5EF4-FFF2-40B4-BE49-F238E27FC236}">
              <a16:creationId xmlns:a16="http://schemas.microsoft.com/office/drawing/2014/main" id="{00000000-0008-0000-0B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266700</xdr:colOff>
      <xdr:row>170</xdr:row>
      <xdr:rowOff>142875</xdr:rowOff>
    </xdr:from>
    <xdr:to>
      <xdr:col>8</xdr:col>
      <xdr:colOff>738928</xdr:colOff>
      <xdr:row>185</xdr:row>
      <xdr:rowOff>95248</xdr:rowOff>
    </xdr:to>
    <xdr:graphicFrame macro="">
      <xdr:nvGraphicFramePr>
        <xdr:cNvPr id="15" name="Chart 14">
          <a:extLst>
            <a:ext uri="{FF2B5EF4-FFF2-40B4-BE49-F238E27FC236}">
              <a16:creationId xmlns:a16="http://schemas.microsoft.com/office/drawing/2014/main" id="{00000000-0008-0000-0B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89747</xdr:colOff>
      <xdr:row>194</xdr:row>
      <xdr:rowOff>133352</xdr:rowOff>
    </xdr:from>
    <xdr:to>
      <xdr:col>4</xdr:col>
      <xdr:colOff>228600</xdr:colOff>
      <xdr:row>209</xdr:row>
      <xdr:rowOff>85725</xdr:rowOff>
    </xdr:to>
    <xdr:graphicFrame macro="">
      <xdr:nvGraphicFramePr>
        <xdr:cNvPr id="16" name="Chart 15">
          <a:extLst>
            <a:ext uri="{FF2B5EF4-FFF2-40B4-BE49-F238E27FC236}">
              <a16:creationId xmlns:a16="http://schemas.microsoft.com/office/drawing/2014/main" id="{00000000-0008-0000-0B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266700</xdr:colOff>
      <xdr:row>194</xdr:row>
      <xdr:rowOff>142875</xdr:rowOff>
    </xdr:from>
    <xdr:to>
      <xdr:col>8</xdr:col>
      <xdr:colOff>738928</xdr:colOff>
      <xdr:row>209</xdr:row>
      <xdr:rowOff>95248</xdr:rowOff>
    </xdr:to>
    <xdr:graphicFrame macro="">
      <xdr:nvGraphicFramePr>
        <xdr:cNvPr id="17" name="Chart 16">
          <a:extLst>
            <a:ext uri="{FF2B5EF4-FFF2-40B4-BE49-F238E27FC236}">
              <a16:creationId xmlns:a16="http://schemas.microsoft.com/office/drawing/2014/main" id="{00000000-0008-0000-0B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89747</xdr:colOff>
      <xdr:row>220</xdr:row>
      <xdr:rowOff>133352</xdr:rowOff>
    </xdr:from>
    <xdr:to>
      <xdr:col>4</xdr:col>
      <xdr:colOff>438150</xdr:colOff>
      <xdr:row>235</xdr:row>
      <xdr:rowOff>85725</xdr:rowOff>
    </xdr:to>
    <xdr:graphicFrame macro="">
      <xdr:nvGraphicFramePr>
        <xdr:cNvPr id="18" name="Chart 17">
          <a:extLst>
            <a:ext uri="{FF2B5EF4-FFF2-40B4-BE49-F238E27FC236}">
              <a16:creationId xmlns:a16="http://schemas.microsoft.com/office/drawing/2014/main" id="{00000000-0008-0000-0B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600075</xdr:colOff>
      <xdr:row>220</xdr:row>
      <xdr:rowOff>104775</xdr:rowOff>
    </xdr:from>
    <xdr:to>
      <xdr:col>9</xdr:col>
      <xdr:colOff>262678</xdr:colOff>
      <xdr:row>235</xdr:row>
      <xdr:rowOff>57148</xdr:rowOff>
    </xdr:to>
    <xdr:graphicFrame macro="">
      <xdr:nvGraphicFramePr>
        <xdr:cNvPr id="19" name="Chart 18">
          <a:extLst>
            <a:ext uri="{FF2B5EF4-FFF2-40B4-BE49-F238E27FC236}">
              <a16:creationId xmlns:a16="http://schemas.microsoft.com/office/drawing/2014/main" id="{00000000-0008-0000-0B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89747</xdr:colOff>
      <xdr:row>244</xdr:row>
      <xdr:rowOff>133352</xdr:rowOff>
    </xdr:from>
    <xdr:to>
      <xdr:col>4</xdr:col>
      <xdr:colOff>438150</xdr:colOff>
      <xdr:row>259</xdr:row>
      <xdr:rowOff>85725</xdr:rowOff>
    </xdr:to>
    <xdr:graphicFrame macro="">
      <xdr:nvGraphicFramePr>
        <xdr:cNvPr id="20" name="Chart 19">
          <a:extLst>
            <a:ext uri="{FF2B5EF4-FFF2-40B4-BE49-F238E27FC236}">
              <a16:creationId xmlns:a16="http://schemas.microsoft.com/office/drawing/2014/main" id="{00000000-0008-0000-0B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600075</xdr:colOff>
      <xdr:row>244</xdr:row>
      <xdr:rowOff>104775</xdr:rowOff>
    </xdr:from>
    <xdr:to>
      <xdr:col>9</xdr:col>
      <xdr:colOff>262678</xdr:colOff>
      <xdr:row>259</xdr:row>
      <xdr:rowOff>57148</xdr:rowOff>
    </xdr:to>
    <xdr:graphicFrame macro="">
      <xdr:nvGraphicFramePr>
        <xdr:cNvPr id="21" name="Chart 20">
          <a:extLst>
            <a:ext uri="{FF2B5EF4-FFF2-40B4-BE49-F238E27FC236}">
              <a16:creationId xmlns:a16="http://schemas.microsoft.com/office/drawing/2014/main" id="{00000000-0008-0000-0B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61173</xdr:colOff>
      <xdr:row>22</xdr:row>
      <xdr:rowOff>95251</xdr:rowOff>
    </xdr:from>
    <xdr:to>
      <xdr:col>9</xdr:col>
      <xdr:colOff>733425</xdr:colOff>
      <xdr:row>28</xdr:row>
      <xdr:rowOff>133350</xdr:rowOff>
    </xdr:to>
    <xdr:graphicFrame macro="">
      <xdr:nvGraphicFramePr>
        <xdr:cNvPr id="22" name="Chart 21">
          <a:extLst>
            <a:ext uri="{FF2B5EF4-FFF2-40B4-BE49-F238E27FC236}">
              <a16:creationId xmlns:a16="http://schemas.microsoft.com/office/drawing/2014/main" id="{00000000-0008-0000-0B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1</xdr:row>
      <xdr:rowOff>9525</xdr:rowOff>
    </xdr:from>
    <xdr:to>
      <xdr:col>9</xdr:col>
      <xdr:colOff>876300</xdr:colOff>
      <xdr:row>5</xdr:row>
      <xdr:rowOff>76200</xdr:rowOff>
    </xdr:to>
    <xdr:sp macro="" textlink="">
      <xdr:nvSpPr>
        <xdr:cNvPr id="15" name="TextBox 14">
          <a:extLst>
            <a:ext uri="{FF2B5EF4-FFF2-40B4-BE49-F238E27FC236}">
              <a16:creationId xmlns:a16="http://schemas.microsoft.com/office/drawing/2014/main" id="{00000000-0008-0000-0C00-00000F000000}"/>
            </a:ext>
          </a:extLst>
        </xdr:cNvPr>
        <xdr:cNvSpPr txBox="1"/>
      </xdr:nvSpPr>
      <xdr:spPr>
        <a:xfrm>
          <a:off x="9525" y="276225"/>
          <a:ext cx="11191875" cy="1238250"/>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200">
              <a:solidFill>
                <a:schemeClr val="dk1"/>
              </a:solidFill>
              <a:effectLst/>
              <a:latin typeface="+mn-lt"/>
              <a:ea typeface="+mn-ea"/>
              <a:cs typeface="+mn-cs"/>
            </a:rPr>
            <a:t>• Review the charts below, which</a:t>
          </a:r>
          <a:r>
            <a:rPr lang="en-US" sz="1200" baseline="0">
              <a:solidFill>
                <a:schemeClr val="dk1"/>
              </a:solidFill>
              <a:effectLst/>
              <a:latin typeface="+mn-lt"/>
              <a:ea typeface="+mn-ea"/>
              <a:cs typeface="+mn-cs"/>
            </a:rPr>
            <a:t> visualize the data entered in Tabs 2a and 2c (yellow) and compare Title IV, Part A identified schools to your entire LEA and benchmarks, if you entered them. </a:t>
          </a:r>
          <a:r>
            <a:rPr lang="en-US" sz="1200" b="1">
              <a:solidFill>
                <a:schemeClr val="dk1"/>
              </a:solidFill>
              <a:effectLst/>
              <a:latin typeface="+mn-lt"/>
              <a:ea typeface="+mn-ea"/>
              <a:cs typeface="+mn-cs"/>
            </a:rPr>
            <a:t>NOTE: This page is formatted to be printed in landscape view.</a:t>
          </a:r>
          <a:endParaRPr lang="en-US" sz="1200">
            <a:effectLst/>
          </a:endParaRPr>
        </a:p>
        <a:p>
          <a:pPr eaLnBrk="1" fontAlgn="auto" latinLnBrk="0" hangingPunct="1"/>
          <a:r>
            <a:rPr lang="en-US" sz="1200">
              <a:solidFill>
                <a:schemeClr val="dk1"/>
              </a:solidFill>
              <a:effectLst/>
              <a:latin typeface="+mn-lt"/>
              <a:ea typeface="+mn-ea"/>
              <a:cs typeface="+mn-cs"/>
            </a:rPr>
            <a:t>• If you entered benchmark</a:t>
          </a:r>
          <a:r>
            <a:rPr lang="en-US" sz="1200" baseline="0">
              <a:solidFill>
                <a:schemeClr val="dk1"/>
              </a:solidFill>
              <a:effectLst/>
              <a:latin typeface="+mn-lt"/>
              <a:ea typeface="+mn-ea"/>
              <a:cs typeface="+mn-cs"/>
            </a:rPr>
            <a:t> data</a:t>
          </a:r>
          <a:r>
            <a:rPr lang="en-US" sz="1200">
              <a:solidFill>
                <a:schemeClr val="dk1"/>
              </a:solidFill>
              <a:effectLst/>
              <a:latin typeface="+mn-lt"/>
              <a:ea typeface="+mn-ea"/>
              <a:cs typeface="+mn-cs"/>
            </a:rPr>
            <a:t>, go back to the data</a:t>
          </a:r>
          <a:r>
            <a:rPr lang="en-US" sz="1200" baseline="0">
              <a:solidFill>
                <a:schemeClr val="dk1"/>
              </a:solidFill>
              <a:effectLst/>
              <a:latin typeface="+mn-lt"/>
              <a:ea typeface="+mn-ea"/>
              <a:cs typeface="+mn-cs"/>
            </a:rPr>
            <a:t> entry tab (Tab 2c) to review which schools did or did not meet the benchmarks. (Anything performing below the benchmark will be highlighted yellow.) </a:t>
          </a:r>
          <a:endParaRPr lang="en-US" sz="1200">
            <a:effectLst/>
          </a:endParaRPr>
        </a:p>
        <a:p>
          <a:pPr eaLnBrk="1" fontAlgn="auto" latinLnBrk="0" hangingPunct="1"/>
          <a:r>
            <a:rPr lang="en-US" sz="1200">
              <a:solidFill>
                <a:schemeClr val="dk1"/>
              </a:solidFill>
              <a:effectLst/>
              <a:latin typeface="+mn-lt"/>
              <a:ea typeface="+mn-ea"/>
              <a:cs typeface="+mn-cs"/>
            </a:rPr>
            <a:t>• Note any gaps</a:t>
          </a:r>
          <a:r>
            <a:rPr lang="en-US" sz="1200" baseline="0">
              <a:solidFill>
                <a:schemeClr val="dk1"/>
              </a:solidFill>
              <a:effectLst/>
              <a:latin typeface="+mn-lt"/>
              <a:ea typeface="+mn-ea"/>
              <a:cs typeface="+mn-cs"/>
            </a:rPr>
            <a:t> or disparities that stand out from the charts below, as well as variation between schools in Tab 2c if you entered benchmarks.</a:t>
          </a:r>
          <a:endParaRPr lang="en-US" sz="1200">
            <a:effectLst/>
          </a:endParaRPr>
        </a:p>
        <a:p>
          <a:r>
            <a:rPr lang="en-US" sz="1200">
              <a:solidFill>
                <a:schemeClr val="dk1"/>
              </a:solidFill>
              <a:effectLst/>
              <a:latin typeface="+mn-lt"/>
              <a:ea typeface="+mn-ea"/>
              <a:cs typeface="+mn-cs"/>
            </a:rPr>
            <a:t>• Note the most prominent</a:t>
          </a:r>
          <a:r>
            <a:rPr lang="en-US" sz="1200" baseline="0">
              <a:solidFill>
                <a:schemeClr val="dk1"/>
              </a:solidFill>
              <a:effectLst/>
              <a:latin typeface="+mn-lt"/>
              <a:ea typeface="+mn-ea"/>
              <a:cs typeface="+mn-cs"/>
            </a:rPr>
            <a:t> gaps in the "Gaps Identification" question on Tab 4b (purple).</a:t>
          </a:r>
          <a:endParaRPr lang="en-US" sz="1200">
            <a:effectLst/>
          </a:endParaRPr>
        </a:p>
      </xdr:txBody>
    </xdr:sp>
    <xdr:clientData/>
  </xdr:twoCellAnchor>
  <xdr:twoCellAnchor>
    <xdr:from>
      <xdr:col>0</xdr:col>
      <xdr:colOff>89747</xdr:colOff>
      <xdr:row>10</xdr:row>
      <xdr:rowOff>133352</xdr:rowOff>
    </xdr:from>
    <xdr:to>
      <xdr:col>9</xdr:col>
      <xdr:colOff>647700</xdr:colOff>
      <xdr:row>27</xdr:row>
      <xdr:rowOff>161926</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89747</xdr:colOff>
      <xdr:row>37</xdr:row>
      <xdr:rowOff>133351</xdr:rowOff>
    </xdr:from>
    <xdr:to>
      <xdr:col>9</xdr:col>
      <xdr:colOff>647700</xdr:colOff>
      <xdr:row>55</xdr:row>
      <xdr:rowOff>180974</xdr:rowOff>
    </xdr:to>
    <xdr:graphicFrame macro="">
      <xdr:nvGraphicFramePr>
        <xdr:cNvPr id="4" name="Chart 3">
          <a:extLst>
            <a:ext uri="{FF2B5EF4-FFF2-40B4-BE49-F238E27FC236}">
              <a16:creationId xmlns:a16="http://schemas.microsoft.com/office/drawing/2014/main" id="{00000000-0008-0000-0C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89747</xdr:colOff>
      <xdr:row>65</xdr:row>
      <xdr:rowOff>133352</xdr:rowOff>
    </xdr:from>
    <xdr:to>
      <xdr:col>9</xdr:col>
      <xdr:colOff>647700</xdr:colOff>
      <xdr:row>82</xdr:row>
      <xdr:rowOff>161926</xdr:rowOff>
    </xdr:to>
    <xdr:graphicFrame macro="">
      <xdr:nvGraphicFramePr>
        <xdr:cNvPr id="5" name="Chart 4">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89747</xdr:colOff>
      <xdr:row>91</xdr:row>
      <xdr:rowOff>133352</xdr:rowOff>
    </xdr:from>
    <xdr:to>
      <xdr:col>9</xdr:col>
      <xdr:colOff>647700</xdr:colOff>
      <xdr:row>108</xdr:row>
      <xdr:rowOff>161926</xdr:rowOff>
    </xdr:to>
    <xdr:graphicFrame macro="">
      <xdr:nvGraphicFramePr>
        <xdr:cNvPr id="6" name="Chart 5">
          <a:extLst>
            <a:ext uri="{FF2B5EF4-FFF2-40B4-BE49-F238E27FC236}">
              <a16:creationId xmlns:a16="http://schemas.microsoft.com/office/drawing/2014/main" id="{00000000-0008-0000-0C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89747</xdr:colOff>
      <xdr:row>118</xdr:row>
      <xdr:rowOff>133352</xdr:rowOff>
    </xdr:from>
    <xdr:to>
      <xdr:col>9</xdr:col>
      <xdr:colOff>647700</xdr:colOff>
      <xdr:row>135</xdr:row>
      <xdr:rowOff>161926</xdr:rowOff>
    </xdr:to>
    <xdr:graphicFrame macro="">
      <xdr:nvGraphicFramePr>
        <xdr:cNvPr id="7" name="Chart 6">
          <a:extLst>
            <a:ext uri="{FF2B5EF4-FFF2-40B4-BE49-F238E27FC236}">
              <a16:creationId xmlns:a16="http://schemas.microsoft.com/office/drawing/2014/main" id="{00000000-0008-0000-0C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9525</xdr:rowOff>
    </xdr:from>
    <xdr:to>
      <xdr:col>8</xdr:col>
      <xdr:colOff>12700</xdr:colOff>
      <xdr:row>5</xdr:row>
      <xdr:rowOff>57150</xdr:rowOff>
    </xdr:to>
    <xdr:sp macro="" textlink="">
      <xdr:nvSpPr>
        <xdr:cNvPr id="9" name="TextBox 8">
          <a:extLst>
            <a:ext uri="{FF2B5EF4-FFF2-40B4-BE49-F238E27FC236}">
              <a16:creationId xmlns:a16="http://schemas.microsoft.com/office/drawing/2014/main" id="{00000000-0008-0000-0D00-000009000000}"/>
            </a:ext>
          </a:extLst>
        </xdr:cNvPr>
        <xdr:cNvSpPr txBox="1"/>
      </xdr:nvSpPr>
      <xdr:spPr>
        <a:xfrm>
          <a:off x="0" y="307975"/>
          <a:ext cx="8185150" cy="784225"/>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200">
              <a:solidFill>
                <a:schemeClr val="dk1"/>
              </a:solidFill>
              <a:effectLst/>
              <a:latin typeface="+mn-lt"/>
              <a:ea typeface="+mn-ea"/>
              <a:cs typeface="+mn-cs"/>
            </a:rPr>
            <a:t>• Review the charts below, which</a:t>
          </a:r>
          <a:r>
            <a:rPr lang="en-US" sz="1200" baseline="0">
              <a:solidFill>
                <a:schemeClr val="dk1"/>
              </a:solidFill>
              <a:effectLst/>
              <a:latin typeface="+mn-lt"/>
              <a:ea typeface="+mn-ea"/>
              <a:cs typeface="+mn-cs"/>
            </a:rPr>
            <a:t> visualize the data entered in Tabs 2a and 2d (yellow) and compare Title IV, Part A identified schools to your entire LEA and benchmarks, if you entered them. </a:t>
          </a:r>
          <a:r>
            <a:rPr lang="en-US" sz="1200" b="1">
              <a:solidFill>
                <a:schemeClr val="dk1"/>
              </a:solidFill>
              <a:effectLst/>
              <a:latin typeface="+mn-lt"/>
              <a:ea typeface="+mn-ea"/>
              <a:cs typeface="+mn-cs"/>
            </a:rPr>
            <a:t>NOTE: This page is formatted to be printed in landscape view.</a:t>
          </a:r>
          <a:endParaRPr lang="en-US" sz="1200">
            <a:effectLst/>
          </a:endParaRPr>
        </a:p>
        <a:p>
          <a:pPr eaLnBrk="1" fontAlgn="auto" latinLnBrk="0" hangingPunct="1"/>
          <a:r>
            <a:rPr lang="en-US" sz="1200">
              <a:solidFill>
                <a:schemeClr val="dk1"/>
              </a:solidFill>
              <a:effectLst/>
              <a:latin typeface="+mn-lt"/>
              <a:ea typeface="+mn-ea"/>
              <a:cs typeface="+mn-cs"/>
            </a:rPr>
            <a:t>• If you entered benchmark</a:t>
          </a:r>
          <a:r>
            <a:rPr lang="en-US" sz="1200" baseline="0">
              <a:solidFill>
                <a:schemeClr val="dk1"/>
              </a:solidFill>
              <a:effectLst/>
              <a:latin typeface="+mn-lt"/>
              <a:ea typeface="+mn-ea"/>
              <a:cs typeface="+mn-cs"/>
            </a:rPr>
            <a:t> data</a:t>
          </a:r>
          <a:r>
            <a:rPr lang="en-US" sz="1200">
              <a:solidFill>
                <a:schemeClr val="dk1"/>
              </a:solidFill>
              <a:effectLst/>
              <a:latin typeface="+mn-lt"/>
              <a:ea typeface="+mn-ea"/>
              <a:cs typeface="+mn-cs"/>
            </a:rPr>
            <a:t>, go back to the data</a:t>
          </a:r>
          <a:r>
            <a:rPr lang="en-US" sz="1200" baseline="0">
              <a:solidFill>
                <a:schemeClr val="dk1"/>
              </a:solidFill>
              <a:effectLst/>
              <a:latin typeface="+mn-lt"/>
              <a:ea typeface="+mn-ea"/>
              <a:cs typeface="+mn-cs"/>
            </a:rPr>
            <a:t> entry tab (Tab 2d) to review which schools did or did not meet the benchmarks. (Anything performing below the benchmark will be highlighted yellow.) </a:t>
          </a:r>
          <a:endParaRPr lang="en-US" sz="1200">
            <a:effectLst/>
          </a:endParaRPr>
        </a:p>
        <a:p>
          <a:pPr eaLnBrk="1" fontAlgn="auto" latinLnBrk="0" hangingPunct="1"/>
          <a:r>
            <a:rPr lang="en-US" sz="1200">
              <a:solidFill>
                <a:schemeClr val="dk1"/>
              </a:solidFill>
              <a:effectLst/>
              <a:latin typeface="+mn-lt"/>
              <a:ea typeface="+mn-ea"/>
              <a:cs typeface="+mn-cs"/>
            </a:rPr>
            <a:t>• Note any gaps</a:t>
          </a:r>
          <a:r>
            <a:rPr lang="en-US" sz="1200" baseline="0">
              <a:solidFill>
                <a:schemeClr val="dk1"/>
              </a:solidFill>
              <a:effectLst/>
              <a:latin typeface="+mn-lt"/>
              <a:ea typeface="+mn-ea"/>
              <a:cs typeface="+mn-cs"/>
            </a:rPr>
            <a:t> or disparities that stand out from the charts below, as well as variation between schools in Tab 2d if you entered benchmarks.</a:t>
          </a:r>
          <a:endParaRPr lang="en-US" sz="1200">
            <a:effectLst/>
          </a:endParaRPr>
        </a:p>
        <a:p>
          <a:r>
            <a:rPr lang="en-US" sz="1200">
              <a:solidFill>
                <a:schemeClr val="dk1"/>
              </a:solidFill>
              <a:effectLst/>
              <a:latin typeface="+mn-lt"/>
              <a:ea typeface="+mn-ea"/>
              <a:cs typeface="+mn-cs"/>
            </a:rPr>
            <a:t>• Note the most prominent</a:t>
          </a:r>
          <a:r>
            <a:rPr lang="en-US" sz="1200" baseline="0">
              <a:solidFill>
                <a:schemeClr val="dk1"/>
              </a:solidFill>
              <a:effectLst/>
              <a:latin typeface="+mn-lt"/>
              <a:ea typeface="+mn-ea"/>
              <a:cs typeface="+mn-cs"/>
            </a:rPr>
            <a:t> gaps in the "Gaps Identification" question on Tab 4c (purple).</a:t>
          </a:r>
          <a:endParaRPr lang="en-US" sz="1200">
            <a:effectLst/>
          </a:endParaRPr>
        </a:p>
      </xdr:txBody>
    </xdr:sp>
    <xdr:clientData/>
  </xdr:twoCellAnchor>
  <xdr:twoCellAnchor>
    <xdr:from>
      <xdr:col>0</xdr:col>
      <xdr:colOff>89746</xdr:colOff>
      <xdr:row>8</xdr:row>
      <xdr:rowOff>133352</xdr:rowOff>
    </xdr:from>
    <xdr:to>
      <xdr:col>6</xdr:col>
      <xdr:colOff>222250</xdr:colOff>
      <xdr:row>26</xdr:row>
      <xdr:rowOff>19050</xdr:rowOff>
    </xdr:to>
    <xdr:graphicFrame macro="">
      <xdr:nvGraphicFramePr>
        <xdr:cNvPr id="4" name="Chart 3">
          <a:extLst>
            <a:ext uri="{FF2B5EF4-FFF2-40B4-BE49-F238E27FC236}">
              <a16:creationId xmlns:a16="http://schemas.microsoft.com/office/drawing/2014/main" id="{00000000-0008-0000-0D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134197</xdr:colOff>
      <xdr:row>33</xdr:row>
      <xdr:rowOff>69852</xdr:rowOff>
    </xdr:from>
    <xdr:to>
      <xdr:col>3</xdr:col>
      <xdr:colOff>82550</xdr:colOff>
      <xdr:row>48</xdr:row>
      <xdr:rowOff>22225</xdr:rowOff>
    </xdr:to>
    <xdr:graphicFrame macro="">
      <xdr:nvGraphicFramePr>
        <xdr:cNvPr id="12" name="Chart 11">
          <a:extLst>
            <a:ext uri="{FF2B5EF4-FFF2-40B4-BE49-F238E27FC236}">
              <a16:creationId xmlns:a16="http://schemas.microsoft.com/office/drawing/2014/main" id="{00000000-0008-0000-0D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190500</xdr:colOff>
      <xdr:row>33</xdr:row>
      <xdr:rowOff>44450</xdr:rowOff>
    </xdr:from>
    <xdr:to>
      <xdr:col>7</xdr:col>
      <xdr:colOff>662728</xdr:colOff>
      <xdr:row>47</xdr:row>
      <xdr:rowOff>187323</xdr:rowOff>
    </xdr:to>
    <xdr:graphicFrame macro="">
      <xdr:nvGraphicFramePr>
        <xdr:cNvPr id="13" name="Chart 12">
          <a:extLst>
            <a:ext uri="{FF2B5EF4-FFF2-40B4-BE49-F238E27FC236}">
              <a16:creationId xmlns:a16="http://schemas.microsoft.com/office/drawing/2014/main" id="{00000000-0008-0000-0D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204047</xdr:colOff>
      <xdr:row>57</xdr:row>
      <xdr:rowOff>44452</xdr:rowOff>
    </xdr:from>
    <xdr:to>
      <xdr:col>5</xdr:col>
      <xdr:colOff>768350</xdr:colOff>
      <xdr:row>74</xdr:row>
      <xdr:rowOff>114300</xdr:rowOff>
    </xdr:to>
    <xdr:graphicFrame macro="">
      <xdr:nvGraphicFramePr>
        <xdr:cNvPr id="14" name="Chart 13">
          <a:extLst>
            <a:ext uri="{FF2B5EF4-FFF2-40B4-BE49-F238E27FC236}">
              <a16:creationId xmlns:a16="http://schemas.microsoft.com/office/drawing/2014/main" id="{00000000-0008-0000-0D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204047</xdr:colOff>
      <xdr:row>81</xdr:row>
      <xdr:rowOff>44452</xdr:rowOff>
    </xdr:from>
    <xdr:to>
      <xdr:col>5</xdr:col>
      <xdr:colOff>768350</xdr:colOff>
      <xdr:row>98</xdr:row>
      <xdr:rowOff>114300</xdr:rowOff>
    </xdr:to>
    <xdr:graphicFrame macro="">
      <xdr:nvGraphicFramePr>
        <xdr:cNvPr id="15" name="Chart 14">
          <a:extLst>
            <a:ext uri="{FF2B5EF4-FFF2-40B4-BE49-F238E27FC236}">
              <a16:creationId xmlns:a16="http://schemas.microsoft.com/office/drawing/2014/main" id="{00000000-0008-0000-0D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204047</xdr:colOff>
      <xdr:row>105</xdr:row>
      <xdr:rowOff>44452</xdr:rowOff>
    </xdr:from>
    <xdr:to>
      <xdr:col>5</xdr:col>
      <xdr:colOff>768350</xdr:colOff>
      <xdr:row>122</xdr:row>
      <xdr:rowOff>114300</xdr:rowOff>
    </xdr:to>
    <xdr:graphicFrame macro="">
      <xdr:nvGraphicFramePr>
        <xdr:cNvPr id="16" name="Chart 15">
          <a:extLst>
            <a:ext uri="{FF2B5EF4-FFF2-40B4-BE49-F238E27FC236}">
              <a16:creationId xmlns:a16="http://schemas.microsoft.com/office/drawing/2014/main" id="{00000000-0008-0000-0D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204047</xdr:colOff>
      <xdr:row>130</xdr:row>
      <xdr:rowOff>44452</xdr:rowOff>
    </xdr:from>
    <xdr:to>
      <xdr:col>5</xdr:col>
      <xdr:colOff>768350</xdr:colOff>
      <xdr:row>147</xdr:row>
      <xdr:rowOff>114300</xdr:rowOff>
    </xdr:to>
    <xdr:graphicFrame macro="">
      <xdr:nvGraphicFramePr>
        <xdr:cNvPr id="17" name="Chart 16">
          <a:extLst>
            <a:ext uri="{FF2B5EF4-FFF2-40B4-BE49-F238E27FC236}">
              <a16:creationId xmlns:a16="http://schemas.microsoft.com/office/drawing/2014/main" id="{00000000-0008-0000-0D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204047</xdr:colOff>
      <xdr:row>154</xdr:row>
      <xdr:rowOff>44452</xdr:rowOff>
    </xdr:from>
    <xdr:to>
      <xdr:col>5</xdr:col>
      <xdr:colOff>768350</xdr:colOff>
      <xdr:row>171</xdr:row>
      <xdr:rowOff>114300</xdr:rowOff>
    </xdr:to>
    <xdr:graphicFrame macro="">
      <xdr:nvGraphicFramePr>
        <xdr:cNvPr id="10" name="Chart 9">
          <a:extLst>
            <a:ext uri="{FF2B5EF4-FFF2-40B4-BE49-F238E27FC236}">
              <a16:creationId xmlns:a16="http://schemas.microsoft.com/office/drawing/2014/main" id="{00000000-0008-0000-0D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204047</xdr:colOff>
      <xdr:row>178</xdr:row>
      <xdr:rowOff>44452</xdr:rowOff>
    </xdr:from>
    <xdr:to>
      <xdr:col>5</xdr:col>
      <xdr:colOff>768350</xdr:colOff>
      <xdr:row>195</xdr:row>
      <xdr:rowOff>114300</xdr:rowOff>
    </xdr:to>
    <xdr:graphicFrame macro="">
      <xdr:nvGraphicFramePr>
        <xdr:cNvPr id="11" name="Chart 10">
          <a:extLst>
            <a:ext uri="{FF2B5EF4-FFF2-40B4-BE49-F238E27FC236}">
              <a16:creationId xmlns:a16="http://schemas.microsoft.com/office/drawing/2014/main" id="{00000000-0008-0000-0D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204047</xdr:colOff>
      <xdr:row>202</xdr:row>
      <xdr:rowOff>44452</xdr:rowOff>
    </xdr:from>
    <xdr:to>
      <xdr:col>5</xdr:col>
      <xdr:colOff>768350</xdr:colOff>
      <xdr:row>219</xdr:row>
      <xdr:rowOff>114300</xdr:rowOff>
    </xdr:to>
    <xdr:graphicFrame macro="">
      <xdr:nvGraphicFramePr>
        <xdr:cNvPr id="18" name="Chart 17">
          <a:extLst>
            <a:ext uri="{FF2B5EF4-FFF2-40B4-BE49-F238E27FC236}">
              <a16:creationId xmlns:a16="http://schemas.microsoft.com/office/drawing/2014/main" id="{00000000-0008-0000-0D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66675</xdr:colOff>
          <xdr:row>3</xdr:row>
          <xdr:rowOff>0</xdr:rowOff>
        </xdr:from>
        <xdr:to>
          <xdr:col>3</xdr:col>
          <xdr:colOff>66675</xdr:colOff>
          <xdr:row>3</xdr:row>
          <xdr:rowOff>190500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E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xdr:row>
          <xdr:rowOff>0</xdr:rowOff>
        </xdr:from>
        <xdr:to>
          <xdr:col>3</xdr:col>
          <xdr:colOff>66675</xdr:colOff>
          <xdr:row>4</xdr:row>
          <xdr:rowOff>190500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E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xdr:row>
          <xdr:rowOff>0</xdr:rowOff>
        </xdr:from>
        <xdr:to>
          <xdr:col>3</xdr:col>
          <xdr:colOff>66675</xdr:colOff>
          <xdr:row>5</xdr:row>
          <xdr:rowOff>190500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E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xdr:row>
          <xdr:rowOff>0</xdr:rowOff>
        </xdr:from>
        <xdr:to>
          <xdr:col>1</xdr:col>
          <xdr:colOff>66675</xdr:colOff>
          <xdr:row>3</xdr:row>
          <xdr:rowOff>190500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E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4</xdr:row>
          <xdr:rowOff>0</xdr:rowOff>
        </xdr:from>
        <xdr:to>
          <xdr:col>1</xdr:col>
          <xdr:colOff>66675</xdr:colOff>
          <xdr:row>4</xdr:row>
          <xdr:rowOff>190500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E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5</xdr:row>
          <xdr:rowOff>0</xdr:rowOff>
        </xdr:from>
        <xdr:to>
          <xdr:col>1</xdr:col>
          <xdr:colOff>66675</xdr:colOff>
          <xdr:row>5</xdr:row>
          <xdr:rowOff>190500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E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3</xdr:row>
          <xdr:rowOff>0</xdr:rowOff>
        </xdr:from>
        <xdr:to>
          <xdr:col>0</xdr:col>
          <xdr:colOff>371475</xdr:colOff>
          <xdr:row>3</xdr:row>
          <xdr:rowOff>190500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F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4</xdr:row>
          <xdr:rowOff>0</xdr:rowOff>
        </xdr:from>
        <xdr:to>
          <xdr:col>0</xdr:col>
          <xdr:colOff>371475</xdr:colOff>
          <xdr:row>5</xdr:row>
          <xdr:rowOff>104775</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F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5</xdr:row>
          <xdr:rowOff>0</xdr:rowOff>
        </xdr:from>
        <xdr:to>
          <xdr:col>0</xdr:col>
          <xdr:colOff>371475</xdr:colOff>
          <xdr:row>5</xdr:row>
          <xdr:rowOff>190500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F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6</xdr:row>
          <xdr:rowOff>0</xdr:rowOff>
        </xdr:from>
        <xdr:to>
          <xdr:col>0</xdr:col>
          <xdr:colOff>371475</xdr:colOff>
          <xdr:row>6</xdr:row>
          <xdr:rowOff>190500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F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xdr:row>
          <xdr:rowOff>0</xdr:rowOff>
        </xdr:from>
        <xdr:to>
          <xdr:col>3</xdr:col>
          <xdr:colOff>38100</xdr:colOff>
          <xdr:row>3</xdr:row>
          <xdr:rowOff>190500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F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xdr:row>
          <xdr:rowOff>0</xdr:rowOff>
        </xdr:from>
        <xdr:to>
          <xdr:col>3</xdr:col>
          <xdr:colOff>38100</xdr:colOff>
          <xdr:row>5</xdr:row>
          <xdr:rowOff>104775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F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xdr:row>
          <xdr:rowOff>0</xdr:rowOff>
        </xdr:from>
        <xdr:to>
          <xdr:col>3</xdr:col>
          <xdr:colOff>38100</xdr:colOff>
          <xdr:row>5</xdr:row>
          <xdr:rowOff>190500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F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4.vml"/><Relationship Id="rId7" Type="http://schemas.openxmlformats.org/officeDocument/2006/relationships/ctrlProp" Target="../ctrlProps/ctrlProp4.xml"/><Relationship Id="rId2" Type="http://schemas.openxmlformats.org/officeDocument/2006/relationships/drawing" Target="../drawings/drawing8.xml"/><Relationship Id="rId1" Type="http://schemas.openxmlformats.org/officeDocument/2006/relationships/printerSettings" Target="../printerSettings/printerSettings1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15.vml"/><Relationship Id="rId7" Type="http://schemas.openxmlformats.org/officeDocument/2006/relationships/ctrlProp" Target="../ctrlProps/ctrlProp10.xml"/><Relationship Id="rId2" Type="http://schemas.openxmlformats.org/officeDocument/2006/relationships/drawing" Target="../drawings/drawing9.xml"/><Relationship Id="rId1" Type="http://schemas.openxmlformats.org/officeDocument/2006/relationships/printerSettings" Target="../printerSettings/printerSettings16.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vmlDrawing" Target="../drawings/vmlDrawing16.vml"/><Relationship Id="rId7" Type="http://schemas.openxmlformats.org/officeDocument/2006/relationships/ctrlProp" Target="../ctrlProps/ctrlProp17.xml"/><Relationship Id="rId2" Type="http://schemas.openxmlformats.org/officeDocument/2006/relationships/drawing" Target="../drawings/drawing10.xml"/><Relationship Id="rId1" Type="http://schemas.openxmlformats.org/officeDocument/2006/relationships/printerSettings" Target="../printerSettings/printerSettings17.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 Id="rId9" Type="http://schemas.openxmlformats.org/officeDocument/2006/relationships/ctrlProp" Target="../ctrlProps/ctrlProp19.xml"/></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hyperlink" Target="https://implementation.fpg.unc.edu/sites/implementation.fpg.unc.edu/files/NIRN-Education-StagesOfImplementationAnalysisWhereAreWe.pdf" TargetMode="External"/><Relationship Id="rId7" Type="http://schemas.openxmlformats.org/officeDocument/2006/relationships/hyperlink" Target="http://airhsdlearning.airws.org/EBPModule1/story_html5.html" TargetMode="External"/><Relationship Id="rId2" Type="http://schemas.openxmlformats.org/officeDocument/2006/relationships/hyperlink" Target="https://aspe.hhs.gov/system/files/pdf/77076/ib_Readiness.pdf" TargetMode="External"/><Relationship Id="rId1" Type="http://schemas.openxmlformats.org/officeDocument/2006/relationships/hyperlink" Target="https://www.hhs.gov/ash/oah/resources-and-training/tpp-and-paf-resources/program-planning-and-implementation/index.html" TargetMode="External"/><Relationship Id="rId6" Type="http://schemas.openxmlformats.org/officeDocument/2006/relationships/hyperlink" Target="https://youth.gov/evidence-innovation/program-directory" TargetMode="External"/><Relationship Id="rId5" Type="http://schemas.openxmlformats.org/officeDocument/2006/relationships/hyperlink" Target="https://www.ojjdp.gov/mpg/" TargetMode="External"/><Relationship Id="rId4" Type="http://schemas.openxmlformats.org/officeDocument/2006/relationships/hyperlink" Target="https://ies.ed.gov/ncee/wwc/"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3.bin"/><Relationship Id="rId1" Type="http://schemas.openxmlformats.org/officeDocument/2006/relationships/hyperlink" Target="https://support.office.com/en-us/article/print-a-worksheet-or-workbook-f4ad7962-b1d5-4eb9-a24f-0907f36c4b94?ui=en-US&amp;rs=en-US&amp;ad=U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pageSetUpPr autoPageBreaks="0"/>
  </sheetPr>
  <dimension ref="A1:I27"/>
  <sheetViews>
    <sheetView showGridLines="0" tabSelected="1" zoomScale="130" zoomScaleNormal="130" zoomScaleSheetLayoutView="115" zoomScalePageLayoutView="110" workbookViewId="0">
      <selection activeCell="E4" sqref="E4"/>
    </sheetView>
  </sheetViews>
  <sheetFormatPr defaultColWidth="9.1328125" defaultRowHeight="14.25"/>
  <cols>
    <col min="1" max="1" width="3.73046875" style="528" customWidth="1"/>
    <col min="2" max="2" width="33.1328125" customWidth="1"/>
    <col min="3" max="5" width="8.86328125"/>
    <col min="6" max="6" width="18.59765625" customWidth="1"/>
    <col min="7" max="7" width="1.1328125" customWidth="1"/>
    <col min="8" max="8" width="9.1328125" hidden="1" customWidth="1"/>
    <col min="9" max="9" width="1.86328125" hidden="1" customWidth="1"/>
  </cols>
  <sheetData>
    <row r="1" spans="1:9" ht="42" customHeight="1">
      <c r="A1" s="548" t="s">
        <v>601</v>
      </c>
      <c r="B1" s="548"/>
      <c r="C1" s="548"/>
      <c r="D1" s="548"/>
      <c r="E1" s="548"/>
      <c r="F1" s="548"/>
      <c r="G1" s="548"/>
      <c r="H1" s="548"/>
      <c r="I1" s="548"/>
    </row>
    <row r="2" spans="1:9" ht="15.75">
      <c r="A2" s="525"/>
      <c r="B2" s="92"/>
      <c r="C2" s="92"/>
    </row>
    <row r="3" spans="1:9" ht="18" customHeight="1">
      <c r="A3" s="529"/>
      <c r="B3" s="530" t="s">
        <v>20</v>
      </c>
      <c r="C3" s="92"/>
    </row>
    <row r="4" spans="1:9" ht="18" customHeight="1">
      <c r="A4" s="531"/>
      <c r="B4" s="532" t="s">
        <v>21</v>
      </c>
      <c r="C4" s="92"/>
    </row>
    <row r="5" spans="1:9" ht="18" customHeight="1">
      <c r="A5" s="531"/>
      <c r="B5" s="532" t="s">
        <v>22</v>
      </c>
      <c r="C5" s="92"/>
    </row>
    <row r="6" spans="1:9" ht="18" customHeight="1">
      <c r="A6" s="533"/>
      <c r="B6" s="534" t="s">
        <v>23</v>
      </c>
      <c r="C6" s="92"/>
    </row>
    <row r="7" spans="1:9" ht="18" customHeight="1">
      <c r="A7" s="535"/>
      <c r="B7" s="530" t="s">
        <v>571</v>
      </c>
      <c r="C7" s="92"/>
    </row>
    <row r="8" spans="1:9" ht="18" customHeight="1">
      <c r="A8" s="536"/>
      <c r="B8" s="534" t="s">
        <v>574</v>
      </c>
      <c r="C8" s="92"/>
    </row>
    <row r="9" spans="1:9" ht="18" customHeight="1">
      <c r="A9" s="537"/>
      <c r="B9" s="530" t="s">
        <v>575</v>
      </c>
      <c r="C9" s="96"/>
    </row>
    <row r="10" spans="1:9" ht="18" customHeight="1">
      <c r="A10" s="538"/>
      <c r="B10" s="532" t="s">
        <v>576</v>
      </c>
      <c r="C10" s="96"/>
    </row>
    <row r="11" spans="1:9" ht="18" customHeight="1">
      <c r="A11" s="538"/>
      <c r="B11" s="532" t="s">
        <v>577</v>
      </c>
      <c r="C11" s="96"/>
    </row>
    <row r="12" spans="1:9" ht="18" customHeight="1">
      <c r="A12" s="539"/>
      <c r="B12" s="534" t="s">
        <v>578</v>
      </c>
      <c r="C12" s="96"/>
    </row>
    <row r="13" spans="1:9" ht="18" customHeight="1">
      <c r="A13" s="540"/>
      <c r="B13" s="530" t="s">
        <v>579</v>
      </c>
      <c r="C13" s="96"/>
    </row>
    <row r="14" spans="1:9" ht="18" customHeight="1">
      <c r="A14" s="541"/>
      <c r="B14" s="532" t="s">
        <v>580</v>
      </c>
      <c r="C14" s="96"/>
    </row>
    <row r="15" spans="1:9" ht="18" customHeight="1">
      <c r="A15" s="542"/>
      <c r="B15" s="534" t="s">
        <v>581</v>
      </c>
      <c r="C15" s="96"/>
    </row>
    <row r="16" spans="1:9" ht="18" customHeight="1">
      <c r="A16" s="543"/>
      <c r="B16" s="530" t="s">
        <v>582</v>
      </c>
      <c r="C16" s="92"/>
    </row>
    <row r="17" spans="1:3" ht="18" customHeight="1">
      <c r="A17" s="544"/>
      <c r="B17" s="532" t="s">
        <v>583</v>
      </c>
      <c r="C17" s="92"/>
    </row>
    <row r="18" spans="1:3" ht="18" customHeight="1">
      <c r="A18" s="545"/>
      <c r="B18" s="534" t="s">
        <v>584</v>
      </c>
      <c r="C18" s="92"/>
    </row>
    <row r="19" spans="1:3" ht="18" customHeight="1">
      <c r="A19" s="546"/>
      <c r="B19" s="547" t="s">
        <v>572</v>
      </c>
      <c r="C19" s="92"/>
    </row>
    <row r="20" spans="1:3" ht="18" hidden="1" customHeight="1">
      <c r="A20" s="526" t="s">
        <v>103</v>
      </c>
      <c r="B20" s="313" t="s">
        <v>104</v>
      </c>
      <c r="C20" s="92"/>
    </row>
    <row r="21" spans="1:3" ht="18" customHeight="1">
      <c r="A21" s="524"/>
      <c r="B21" s="92"/>
      <c r="C21" s="92"/>
    </row>
    <row r="22" spans="1:3" ht="18" customHeight="1">
      <c r="A22" s="527"/>
    </row>
    <row r="23" spans="1:3" ht="18" customHeight="1">
      <c r="A23" s="527"/>
    </row>
    <row r="24" spans="1:3" ht="18" customHeight="1"/>
    <row r="25" spans="1:3" ht="18" customHeight="1"/>
    <row r="26" spans="1:3" ht="18" customHeight="1"/>
    <row r="27" spans="1:3" ht="18" customHeight="1"/>
  </sheetData>
  <mergeCells count="1">
    <mergeCell ref="A1:I1"/>
  </mergeCells>
  <hyperlinks>
    <hyperlink ref="B3" location="Contents!A1" display="Contents" xr:uid="{00000000-0004-0000-0000-000000000000}"/>
    <hyperlink ref="B4" location="'About the Tool'!A1" display="About the Tool" xr:uid="{00000000-0004-0000-0000-000001000000}"/>
    <hyperlink ref="B5" location="'Tool Instructions'!A1" display="Tool Instructions" xr:uid="{00000000-0004-0000-0000-000002000000}"/>
    <hyperlink ref="B6" location="'FAQs and Definitions'!A1" display="FAQs and Definitions" xr:uid="{00000000-0004-0000-0000-000003000000}"/>
    <hyperlink ref="B9" location="'2a. Enter LEA Data'!A1" display="Step 2a: Enter General LEA Data" xr:uid="{00000000-0004-0000-0000-000004000000}"/>
    <hyperlink ref="B10" location="'2b.Enter WRE Data'!A1" display="Step 2b: Enter WRE Data" xr:uid="{00000000-0004-0000-0000-000005000000}"/>
    <hyperlink ref="B11" location="'2c. Enter SHS Data'!A1" display="Step 2c: Enter SHS Data" xr:uid="{00000000-0004-0000-0000-000006000000}"/>
    <hyperlink ref="B12" location="'2d. Enter EUT Data'!A1" display="Step 2d: Enter EUT Data" xr:uid="{00000000-0004-0000-0000-000007000000}"/>
    <hyperlink ref="B13" location="'3a. Identify WRE Needs'!A1" display="Step 3a. Identify WRE Needs" xr:uid="{00000000-0004-0000-0000-000008000000}"/>
    <hyperlink ref="B14" location="'3b. Identify SHS Needs'!A1" display="Step 3b. Identify SHS Needs" xr:uid="{00000000-0004-0000-0000-000009000000}"/>
    <hyperlink ref="B15" location="'3c. Identify EUT Needs'!A1" display="Step 3c. Identify EUT Needs" xr:uid="{00000000-0004-0000-0000-00000A000000}"/>
    <hyperlink ref="B16" location="'4a. Analyze WRE Needs'!A1" display="Step 4a. Analyze WRE Needs" xr:uid="{00000000-0004-0000-0000-00000B000000}"/>
    <hyperlink ref="B17" location="'4b. Analyze SHS Needs'!A1" display="Step 4b. Analyze SHS Needs" xr:uid="{00000000-0004-0000-0000-00000C000000}"/>
    <hyperlink ref="B18" location="'4c. Analyze EUT Needs'!A1" display="Step 4c. Analyze EUT Needs" xr:uid="{00000000-0004-0000-0000-00000D000000}"/>
    <hyperlink ref="B19" location="'5. Address Prioritized Needs'!A1" display="Step 5. Address Prioritized Needs" xr:uid="{00000000-0004-0000-0000-00000E000000}"/>
    <hyperlink ref="B20" location="'Resources and Key Contacts'!A1" display="Resources and Key Contacts" xr:uid="{00000000-0004-0000-0000-00000F000000}"/>
    <hyperlink ref="B7" location="'1a. Get Ready - Plan'!A1" display="Step 1a. Get Ready: Plan" xr:uid="{00000000-0004-0000-0000-000010000000}"/>
    <hyperlink ref="B8" location="'1b. Get Ready-Select Indicators'!A1" display="Step 1b. Get Ready: Select Indicators" xr:uid="{00000000-0004-0000-0000-000011000000}"/>
  </hyperlinks>
  <pageMargins left="0.7" right="0.7" top="0.75" bottom="0.75" header="0.3" footer="0.3"/>
  <pageSetup pageOrder="overThenDown" orientation="portrait" r:id="rId1"/>
  <legacy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theme="7"/>
    <pageSetUpPr autoPageBreaks="0"/>
  </sheetPr>
  <dimension ref="B1:AZ60"/>
  <sheetViews>
    <sheetView zoomScaleNormal="100" zoomScaleSheetLayoutView="40" workbookViewId="0">
      <pane xSplit="3" ySplit="5" topLeftCell="D6" activePane="bottomRight" state="frozen"/>
      <selection activeCell="H7" sqref="H7"/>
      <selection pane="topRight" activeCell="H7" sqref="H7"/>
      <selection pane="bottomLeft" activeCell="H7" sqref="H7"/>
      <selection pane="bottomRight" activeCell="A5" sqref="A5"/>
    </sheetView>
  </sheetViews>
  <sheetFormatPr defaultColWidth="9.1328125" defaultRowHeight="14.25"/>
  <cols>
    <col min="1" max="1" width="3.3984375" style="190" customWidth="1"/>
    <col min="2" max="2" width="0.59765625" style="202" customWidth="1"/>
    <col min="3" max="3" width="56.3984375" style="190" customWidth="1"/>
    <col min="4" max="4" width="2.86328125" style="190" customWidth="1"/>
    <col min="5" max="5" width="21" style="190" customWidth="1"/>
    <col min="6" max="6" width="21" style="190" hidden="1" customWidth="1"/>
    <col min="7" max="7" width="0.86328125" style="190" customWidth="1"/>
    <col min="8" max="8" width="21" style="190" customWidth="1"/>
    <col min="9" max="9" width="21" style="190" hidden="1" customWidth="1"/>
    <col min="10" max="10" width="2.86328125" style="190" customWidth="1"/>
    <col min="11" max="11" width="23.86328125" style="245" customWidth="1"/>
    <col min="12" max="12" width="23.86328125" style="245" hidden="1" customWidth="1"/>
    <col min="13" max="13" width="0.86328125" style="245" customWidth="1"/>
    <col min="14" max="14" width="23.86328125" style="245" customWidth="1"/>
    <col min="15" max="15" width="23.86328125" style="245" hidden="1" customWidth="1"/>
    <col min="16" max="16" width="0.86328125" style="245" customWidth="1"/>
    <col min="17" max="17" width="16.86328125" style="245" customWidth="1"/>
    <col min="18" max="18" width="16.86328125" style="245" hidden="1" customWidth="1"/>
    <col min="19" max="19" width="0.86328125" style="245" customWidth="1"/>
    <col min="20" max="20" width="16.86328125" style="245" customWidth="1"/>
    <col min="21" max="21" width="16.86328125" style="245" hidden="1" customWidth="1"/>
    <col min="22" max="22" width="2.86328125" style="245" customWidth="1"/>
    <col min="23" max="23" width="25.1328125" style="245" customWidth="1"/>
    <col min="24" max="24" width="19" style="245" hidden="1" customWidth="1"/>
    <col min="25" max="25" width="0.86328125" style="245" customWidth="1"/>
    <col min="26" max="26" width="27" style="245" customWidth="1"/>
    <col min="27" max="27" width="21.86328125" style="245" hidden="1" customWidth="1"/>
    <col min="28" max="28" width="0.86328125" style="245" customWidth="1"/>
    <col min="29" max="29" width="20.3984375" style="245" customWidth="1"/>
    <col min="30" max="30" width="16.86328125" style="245" hidden="1" customWidth="1"/>
    <col min="31" max="31" width="0.86328125" style="245" customWidth="1"/>
    <col min="32" max="32" width="19.1328125" style="245" customWidth="1"/>
    <col min="33" max="33" width="19.1328125" style="245" hidden="1" customWidth="1"/>
    <col min="34" max="34" width="0.86328125" style="245" customWidth="1"/>
    <col min="35" max="35" width="18.1328125" style="245" customWidth="1"/>
    <col min="36" max="36" width="18.1328125" style="245" hidden="1" customWidth="1"/>
    <col min="37" max="37" width="2.86328125" style="245" customWidth="1"/>
    <col min="38" max="38" width="19.3984375" style="245" customWidth="1"/>
    <col min="39" max="39" width="2.86328125" style="245" hidden="1" customWidth="1"/>
    <col min="40" max="40" width="0.86328125" style="245" customWidth="1"/>
    <col min="41" max="41" width="23.73046875" style="245" customWidth="1"/>
    <col min="42" max="42" width="21.86328125" style="245" hidden="1" customWidth="1"/>
    <col min="43" max="43" width="0.86328125" style="245" customWidth="1"/>
    <col min="44" max="44" width="32.1328125" style="245" customWidth="1"/>
    <col min="45" max="45" width="25" style="245" hidden="1" customWidth="1"/>
    <col min="46" max="46" width="1.86328125" style="245" customWidth="1"/>
    <col min="47" max="47" width="15.86328125" style="190" customWidth="1"/>
    <col min="48" max="48" width="0.86328125" style="190" customWidth="1"/>
    <col min="49" max="49" width="15.86328125" style="190" customWidth="1"/>
    <col min="50" max="50" width="0.86328125" style="190" customWidth="1"/>
    <col min="51" max="51" width="15.86328125" style="190" customWidth="1"/>
    <col min="52" max="52" width="9.1328125" style="202"/>
    <col min="53" max="16384" width="9.1328125" style="190"/>
  </cols>
  <sheetData>
    <row r="1" spans="2:52" ht="39.75" customHeight="1">
      <c r="B1" s="649" t="s">
        <v>593</v>
      </c>
      <c r="C1" s="650"/>
      <c r="E1" s="686" t="s">
        <v>265</v>
      </c>
      <c r="F1" s="686"/>
      <c r="G1" s="687"/>
      <c r="H1" s="687"/>
      <c r="I1" s="687"/>
      <c r="J1" s="687"/>
      <c r="K1" s="687"/>
      <c r="L1" s="687"/>
      <c r="M1" s="687"/>
      <c r="N1" s="687"/>
      <c r="O1" s="687"/>
      <c r="P1" s="687"/>
      <c r="Q1" s="687"/>
      <c r="R1" s="687"/>
      <c r="S1" s="687"/>
      <c r="T1" s="687"/>
      <c r="U1" s="249"/>
      <c r="W1" s="686" t="s">
        <v>265</v>
      </c>
      <c r="X1" s="686"/>
      <c r="Y1" s="686"/>
      <c r="Z1" s="686"/>
      <c r="AA1" s="686"/>
      <c r="AB1" s="686"/>
      <c r="AC1" s="686"/>
      <c r="AD1" s="686"/>
      <c r="AE1" s="686"/>
      <c r="AF1" s="686"/>
      <c r="AG1" s="686"/>
      <c r="AH1" s="686"/>
      <c r="AI1" s="686"/>
      <c r="AJ1" s="250"/>
      <c r="AK1" s="250"/>
      <c r="AL1" s="686" t="s">
        <v>265</v>
      </c>
      <c r="AM1" s="686"/>
      <c r="AN1" s="686"/>
      <c r="AO1" s="686"/>
      <c r="AP1" s="686"/>
      <c r="AQ1" s="686"/>
      <c r="AR1" s="686"/>
      <c r="AS1" s="686"/>
      <c r="AT1" s="686"/>
      <c r="AU1" s="686"/>
      <c r="AV1" s="686"/>
      <c r="AW1" s="686"/>
      <c r="AX1" s="686"/>
      <c r="AY1" s="688"/>
    </row>
    <row r="2" spans="2:52" ht="15.6" customHeight="1">
      <c r="C2" s="685"/>
      <c r="D2" s="685"/>
      <c r="E2" s="685"/>
      <c r="F2" s="251"/>
      <c r="G2" s="251"/>
      <c r="H2" s="251"/>
      <c r="I2" s="251"/>
      <c r="J2" s="252"/>
      <c r="K2" s="252"/>
      <c r="L2" s="252"/>
      <c r="M2" s="252"/>
    </row>
    <row r="3" spans="2:52" s="209" customFormat="1" ht="21.95" customHeight="1">
      <c r="B3" s="205"/>
      <c r="C3" s="206"/>
      <c r="D3" s="206"/>
      <c r="J3" s="210"/>
      <c r="K3" s="692" t="s">
        <v>3</v>
      </c>
      <c r="L3" s="693"/>
      <c r="M3" s="693"/>
      <c r="N3" s="693"/>
      <c r="O3" s="693"/>
      <c r="P3" s="693"/>
      <c r="Q3" s="693"/>
      <c r="R3" s="693"/>
      <c r="S3" s="693"/>
      <c r="T3" s="693"/>
      <c r="U3" s="694"/>
      <c r="V3" s="253"/>
      <c r="W3" s="698" t="s">
        <v>36</v>
      </c>
      <c r="X3" s="699"/>
      <c r="Y3" s="699"/>
      <c r="Z3" s="699"/>
      <c r="AA3" s="699"/>
      <c r="AB3" s="699"/>
      <c r="AC3" s="699"/>
      <c r="AD3" s="699"/>
      <c r="AE3" s="699"/>
      <c r="AF3" s="699"/>
      <c r="AG3" s="699"/>
      <c r="AH3" s="699"/>
      <c r="AI3" s="699"/>
      <c r="AJ3" s="700"/>
      <c r="AK3" s="254"/>
      <c r="AL3" s="701" t="s">
        <v>49</v>
      </c>
      <c r="AM3" s="702"/>
      <c r="AN3" s="702"/>
      <c r="AO3" s="702"/>
      <c r="AP3" s="702"/>
      <c r="AQ3" s="702"/>
      <c r="AR3" s="702"/>
      <c r="AS3" s="702"/>
      <c r="AT3" s="210"/>
      <c r="AZ3" s="205"/>
    </row>
    <row r="4" spans="2:52" ht="45" customHeight="1">
      <c r="C4" s="206"/>
      <c r="D4" s="206"/>
      <c r="E4" s="689" t="s">
        <v>45</v>
      </c>
      <c r="F4" s="690"/>
      <c r="G4" s="690"/>
      <c r="H4" s="690"/>
      <c r="I4" s="691"/>
      <c r="J4" s="255"/>
      <c r="K4" s="411" t="s">
        <v>150</v>
      </c>
      <c r="L4" s="411" t="s">
        <v>150</v>
      </c>
      <c r="M4" s="412"/>
      <c r="N4" s="413" t="s">
        <v>151</v>
      </c>
      <c r="O4" s="413" t="s">
        <v>151</v>
      </c>
      <c r="P4" s="412"/>
      <c r="Q4" s="413" t="s">
        <v>152</v>
      </c>
      <c r="R4" s="413" t="s">
        <v>152</v>
      </c>
      <c r="S4" s="412"/>
      <c r="T4" s="413" t="s">
        <v>245</v>
      </c>
      <c r="U4" s="413" t="s">
        <v>245</v>
      </c>
      <c r="W4" s="695" t="s">
        <v>242</v>
      </c>
      <c r="X4" s="696"/>
      <c r="Y4" s="696"/>
      <c r="Z4" s="696"/>
      <c r="AA4" s="697"/>
      <c r="AB4" s="414"/>
      <c r="AC4" s="413" t="s">
        <v>153</v>
      </c>
      <c r="AD4" s="413" t="s">
        <v>153</v>
      </c>
      <c r="AE4" s="412"/>
      <c r="AF4" s="413" t="s">
        <v>154</v>
      </c>
      <c r="AG4" s="413" t="s">
        <v>154</v>
      </c>
      <c r="AH4" s="412"/>
      <c r="AI4" s="413" t="s">
        <v>155</v>
      </c>
      <c r="AJ4" s="413" t="s">
        <v>155</v>
      </c>
      <c r="AL4" s="413" t="s">
        <v>156</v>
      </c>
      <c r="AM4" s="413" t="s">
        <v>156</v>
      </c>
      <c r="AN4" s="412"/>
      <c r="AO4" s="413" t="s">
        <v>351</v>
      </c>
      <c r="AP4" s="413" t="s">
        <v>266</v>
      </c>
      <c r="AQ4" s="412"/>
      <c r="AR4" s="424" t="s">
        <v>535</v>
      </c>
      <c r="AS4" s="425" t="s">
        <v>243</v>
      </c>
      <c r="AU4" s="683" t="s">
        <v>47</v>
      </c>
      <c r="AV4" s="683"/>
      <c r="AW4" s="683"/>
      <c r="AX4" s="683"/>
      <c r="AY4" s="684"/>
      <c r="AZ4" s="256"/>
    </row>
    <row r="5" spans="2:52" s="209" customFormat="1" ht="119.25" customHeight="1">
      <c r="B5" s="205"/>
      <c r="C5" s="257"/>
      <c r="D5" s="184"/>
      <c r="E5" s="358">
        <f>'1b. Get Ready-Select Indicators'!$D$64</f>
        <v>0</v>
      </c>
      <c r="F5" s="410" t="e">
        <f>CONCATENATE("Percentage ",RIGHT(E5,LEN(E5)-7))</f>
        <v>#VALUE!</v>
      </c>
      <c r="G5" s="359"/>
      <c r="H5" s="354" t="s">
        <v>149</v>
      </c>
      <c r="I5" s="258" t="s">
        <v>341</v>
      </c>
      <c r="J5" s="184"/>
      <c r="K5" s="354">
        <f>'1b. Get Ready-Select Indicators'!$B$72</f>
        <v>0</v>
      </c>
      <c r="L5" s="410" t="str">
        <f>IF(K5="Number of students who received this type of discipline","Percentage of students who received this type of discipline","Instances of this type of discipline per 100 students")</f>
        <v>Instances of this type of discipline per 100 students</v>
      </c>
      <c r="M5" s="355"/>
      <c r="N5" s="354">
        <f>'1b. Get Ready-Select Indicators'!$B$72</f>
        <v>0</v>
      </c>
      <c r="O5" s="410" t="str">
        <f>IF(N5="Number of students who received this type of discipline","Percentage of students who received this type of discipline","Instances of this type of discipline per 100 students")</f>
        <v>Instances of this type of discipline per 100 students</v>
      </c>
      <c r="P5" s="355"/>
      <c r="Q5" s="354">
        <f>'1b. Get Ready-Select Indicators'!$B$72</f>
        <v>0</v>
      </c>
      <c r="R5" s="410" t="str">
        <f>IF(Q5="Number of students who received this type of discipline","Percentage of students who received this type of discipline","Instances of this type of discipline per 100 students")</f>
        <v>Instances of this type of discipline per 100 students</v>
      </c>
      <c r="S5" s="355"/>
      <c r="T5" s="354">
        <f>'1b. Get Ready-Select Indicators'!$B$72</f>
        <v>0</v>
      </c>
      <c r="U5" s="410" t="str">
        <f>IF(T5="Number of students who received this type of discipline","Percentage of students who received this type of discipline","Instances of this type of discipline per 100 students")</f>
        <v>Instances of this type of discipline per 100 students</v>
      </c>
      <c r="V5" s="259"/>
      <c r="W5" s="358" t="s">
        <v>354</v>
      </c>
      <c r="X5" s="356" t="s">
        <v>313</v>
      </c>
      <c r="Y5" s="415"/>
      <c r="Z5" s="358" t="s">
        <v>355</v>
      </c>
      <c r="AA5" s="356" t="s">
        <v>317</v>
      </c>
      <c r="AB5" s="357"/>
      <c r="AC5" s="347">
        <f>'1b. Get Ready-Select Indicators'!$B$77</f>
        <v>0</v>
      </c>
      <c r="AD5" s="410" t="str">
        <f>IF(AC5="Number of students who reported being involved in this type of incident","Percentage of students involved in incidents of...","Incidents reported per 100 students")</f>
        <v>Incidents reported per 100 students</v>
      </c>
      <c r="AE5" s="349"/>
      <c r="AF5" s="347">
        <f>'1b. Get Ready-Select Indicators'!$B$77</f>
        <v>0</v>
      </c>
      <c r="AG5" s="410" t="str">
        <f>IF(AF5="Number of students who reported being involved in this type of incident","Percentage of students involved in incidents of...","Incidents reported per 100 students")</f>
        <v>Incidents reported per 100 students</v>
      </c>
      <c r="AH5" s="350"/>
      <c r="AI5" s="347">
        <f>'1b. Get Ready-Select Indicators'!$B$77</f>
        <v>0</v>
      </c>
      <c r="AJ5" s="410" t="str">
        <f>IF(AI5="Number of students who reported being involved in this type of incident","Percentage of students involved in incidents of...","Incidents reported per 100 students")</f>
        <v>Incidents reported per 100 students</v>
      </c>
      <c r="AK5" s="184"/>
      <c r="AL5" s="426">
        <f>'1b. Get Ready-Select Indicators'!$B$85</f>
        <v>0</v>
      </c>
      <c r="AM5" s="410" t="str">
        <f>IF(AL5="Number of FTE in-school service providers of this type","Number of FTE in-school service providers per 100 students","Number of hours per week in-school service providers are available per 100 students")</f>
        <v>Number of hours per week in-school service providers are available per 100 students</v>
      </c>
      <c r="AN5" s="361"/>
      <c r="AO5" s="347">
        <f>'1b. Get Ready-Select Indicators'!$B$85</f>
        <v>0</v>
      </c>
      <c r="AP5" s="410" t="str">
        <f>IF(AO5="Number of FTE in-school service providers of this type","Number of FTE in-school service providers per 100 students","Number of hours per week in-school service providers are available per 100 students")</f>
        <v>Number of hours per week in-school service providers are available per 100 students</v>
      </c>
      <c r="AQ5" s="361"/>
      <c r="AR5" s="427" t="s">
        <v>504</v>
      </c>
      <c r="AS5" s="356" t="s">
        <v>319</v>
      </c>
      <c r="AT5" s="184"/>
      <c r="AU5" s="427" t="s">
        <v>29</v>
      </c>
      <c r="AV5" s="350"/>
      <c r="AW5" s="427" t="s">
        <v>29</v>
      </c>
      <c r="AX5" s="350"/>
      <c r="AY5" s="427" t="s">
        <v>38</v>
      </c>
      <c r="AZ5" s="205"/>
    </row>
    <row r="6" spans="2:52" s="209" customFormat="1" ht="6" customHeight="1">
      <c r="B6" s="205"/>
      <c r="C6" s="257"/>
      <c r="D6" s="184"/>
      <c r="E6" s="184"/>
      <c r="F6" s="184"/>
      <c r="G6" s="184"/>
      <c r="H6" s="216"/>
      <c r="I6" s="184"/>
      <c r="J6" s="184"/>
      <c r="K6" s="216"/>
      <c r="L6" s="184"/>
      <c r="M6" s="216"/>
      <c r="N6" s="216"/>
      <c r="O6" s="184"/>
      <c r="P6" s="216"/>
      <c r="Q6" s="216"/>
      <c r="R6" s="184"/>
      <c r="S6" s="216"/>
      <c r="T6" s="216"/>
      <c r="U6" s="184"/>
      <c r="V6" s="216"/>
      <c r="W6" s="216"/>
      <c r="X6" s="216"/>
      <c r="Y6" s="216"/>
      <c r="Z6" s="216"/>
      <c r="AA6" s="216"/>
      <c r="AB6" s="216"/>
      <c r="AC6" s="184"/>
      <c r="AD6" s="184"/>
      <c r="AE6" s="184"/>
      <c r="AF6" s="184"/>
      <c r="AG6" s="184"/>
      <c r="AH6" s="184"/>
      <c r="AI6" s="260"/>
      <c r="AJ6" s="261"/>
      <c r="AK6" s="184"/>
      <c r="AL6" s="184"/>
      <c r="AM6" s="261"/>
      <c r="AN6" s="184"/>
      <c r="AO6" s="184"/>
      <c r="AP6" s="261"/>
      <c r="AQ6" s="184"/>
      <c r="AR6" s="184"/>
      <c r="AS6" s="216"/>
      <c r="AT6" s="184"/>
      <c r="AU6" s="184"/>
      <c r="AV6" s="184"/>
      <c r="AW6" s="184"/>
      <c r="AX6" s="184"/>
      <c r="AY6" s="184"/>
      <c r="AZ6" s="205"/>
    </row>
    <row r="7" spans="2:52" s="225" customFormat="1" ht="126">
      <c r="B7" s="221"/>
      <c r="C7" s="364" t="s">
        <v>503</v>
      </c>
      <c r="D7" s="262"/>
      <c r="E7" s="366" t="e">
        <f>IF(E5="Number of students who will be retained in their current grade level because of chronic absenteeism","[Enter the goal number of students who will be retained in their current grade level because of chronic absenteeism]",CONCATENATE("[Enter the acceptable percentage ",RIGHT(E5,LEN(E5)-10),"]"))</f>
        <v>#VALUE!</v>
      </c>
      <c r="F7" s="367" t="e">
        <f>IF(OR(ISNUMBER(SEARCH("Enter",E7)),E7=""),F8,E7)</f>
        <v>#VALUE!</v>
      </c>
      <c r="G7" s="365"/>
      <c r="H7" s="366" t="s">
        <v>356</v>
      </c>
      <c r="I7" s="367" t="str">
        <f>IF(OR(ISNUMBER(SEARCH("Enter",H7)),H7=""),I8,H7)</f>
        <v/>
      </c>
      <c r="J7" s="368"/>
      <c r="K7" s="366" t="str">
        <f>IF(K5="Number of students who received this type of discipline","[Enter the acceptable percentage of students who received this type of discipline]","[Enter the acceptable number of instances of this discipline per 100 students]")</f>
        <v>[Enter the acceptable number of instances of this discipline per 100 students]</v>
      </c>
      <c r="L7" s="423" t="str">
        <f>IF(OR(ISNUMBER(SEARCH("Enter",K7)),K7=""),L8,K7)</f>
        <v/>
      </c>
      <c r="M7" s="368"/>
      <c r="N7" s="366" t="str">
        <f>IF(N5="Number of students who received this type of discipline","[Enter the acceptable percentage of students who received this type of discipline]","[Enter the acceptable number of instances of this discipline per 100 students]")</f>
        <v>[Enter the acceptable number of instances of this discipline per 100 students]</v>
      </c>
      <c r="O7" s="423" t="str">
        <f>IF(OR(ISNUMBER(SEARCH("Enter",N7)),N7=""),O8,N7)</f>
        <v/>
      </c>
      <c r="P7" s="368"/>
      <c r="Q7" s="366" t="str">
        <f>IF(Q5="Number of students who received this type of discipline","[Enter the acceptable percentage of students who received this type of discipline]","[Enter the acceptable number of instances of this discipline per 100 students]")</f>
        <v>[Enter the acceptable number of instances of this discipline per 100 students]</v>
      </c>
      <c r="R7" s="423" t="str">
        <f>IF(OR(ISNUMBER(SEARCH("Enter",Q7)),Q7=""),R8,Q7)</f>
        <v/>
      </c>
      <c r="S7" s="368"/>
      <c r="T7" s="366" t="str">
        <f>IF(T5="Number of students who received this type of discipline","[Enter the acceptable percentage of students who received this type of discipline]","[Enter the acceptable number of instances of this discipline per 100 students]")</f>
        <v>[Enter the acceptable number of instances of this discipline per 100 students]</v>
      </c>
      <c r="U7" s="263" t="str">
        <f>IF(OR(ISNUMBER(SEARCH("Enter",T7)),T7=""),U8,T7)</f>
        <v/>
      </c>
      <c r="V7" s="223"/>
      <c r="W7" s="366" t="s">
        <v>314</v>
      </c>
      <c r="X7" s="367" t="str">
        <f>IF(OR(ISNUMBER(SEARCH("Enter",W7)),W7=""),X8,W7)</f>
        <v/>
      </c>
      <c r="Y7" s="370"/>
      <c r="Z7" s="366" t="s">
        <v>315</v>
      </c>
      <c r="AA7" s="367" t="str">
        <f>IF(OR(ISNUMBER(SEARCH("Enter",Z7)),Z7=""),AA8,Z7)</f>
        <v/>
      </c>
      <c r="AB7" s="370"/>
      <c r="AC7" s="366" t="str">
        <f>IF(AC5="Number of students who reported being involved in this type of incident","[Enter the acceptable percentage of students who report being involved in this type of incident]","[Enter the acceptable number of instances of this type of incident per 100 students]")</f>
        <v>[Enter the acceptable number of instances of this type of incident per 100 students]</v>
      </c>
      <c r="AD7" s="423" t="str">
        <f>IF(OR(ISNUMBER(SEARCH("Enter",AC7)),AC7=""),AD8,AC7)</f>
        <v/>
      </c>
      <c r="AE7" s="368"/>
      <c r="AF7" s="366" t="str">
        <f>IF(AF5="Number of students who reported being involved in this type of incident","[Enter the acceptable percentage of students who report being involved in this type of incident]","[Enter the acceptable number of instances of this type of incident per 100 students]")</f>
        <v>[Enter the acceptable number of instances of this type of incident per 100 students]</v>
      </c>
      <c r="AG7" s="423" t="str">
        <f>IF(OR(ISNUMBER(SEARCH("Enter",AF7)),AF7=""),AG8,AF7)</f>
        <v/>
      </c>
      <c r="AH7" s="370"/>
      <c r="AI7" s="366" t="str">
        <f>IF(AI5="Number of students who reported being involved in this type of incident","[Enter the acceptable percentage of students who report being involved in this type of incident]","[Enter the acceptable number of instances of this type of incident per 100 students]")</f>
        <v>[Enter the acceptable number of instances of this type of incident per 100 students]</v>
      </c>
      <c r="AJ7" s="263" t="str">
        <f>IF(OR(ISNUMBER(SEARCH("Enter",AI7)),AI7=""),AJ8,AI7)</f>
        <v/>
      </c>
      <c r="AK7" s="224"/>
      <c r="AL7" s="366" t="str">
        <f>IF(AL5="Number of FTE in-school service providers of this type","[Enter desired FTE in-school service providers per 100 students]","[Enter desired hours per week in-school service providers are available per 100 students]")</f>
        <v>[Enter desired hours per week in-school service providers are available per 100 students]</v>
      </c>
      <c r="AM7" s="428" t="str">
        <f>IF(OR(ISNUMBER(SEARCH("Enter",AL7)),AL7=""),AM8,AL7)</f>
        <v/>
      </c>
      <c r="AN7" s="370"/>
      <c r="AO7" s="366" t="str">
        <f>IF(AO5="Number of FTE in-school service providers of this type","[Enter desired FTE in-school service providers per 100 students]","[Enter desired hours per week in-school service providers are available per 100 students]")</f>
        <v>[Enter desired hours per week in-school service providers are available per 100 students]</v>
      </c>
      <c r="AP7" s="264" t="str">
        <f>IF(OR(ISNUMBER(SEARCH("Enter",AO7)),AO7=""),AP8,AO7)</f>
        <v/>
      </c>
      <c r="AQ7" s="224"/>
      <c r="AR7" s="378"/>
      <c r="AS7" s="192" t="str">
        <f>IF(OR(ISNUMBER(SEARCH("Enter",AR7)),AR7=""),AS8,AR7)</f>
        <v/>
      </c>
      <c r="AT7" s="223"/>
      <c r="AU7" s="378"/>
      <c r="AV7" s="371"/>
      <c r="AW7" s="378"/>
      <c r="AX7" s="370"/>
      <c r="AY7" s="378"/>
      <c r="AZ7" s="224"/>
    </row>
    <row r="8" spans="2:52" s="225" customFormat="1" ht="15.75">
      <c r="B8" s="221"/>
      <c r="C8" s="364" t="s">
        <v>13</v>
      </c>
      <c r="D8" s="262"/>
      <c r="E8" s="248"/>
      <c r="F8" s="196" t="str">
        <f>IFERROR(E8/'2a. Enter LEA Data'!$F10,"")</f>
        <v/>
      </c>
      <c r="G8" s="222"/>
      <c r="H8" s="194"/>
      <c r="I8" s="196" t="str">
        <f>IFERROR(H8/'2a. Enter LEA Data'!$H10,"")</f>
        <v/>
      </c>
      <c r="J8" s="193"/>
      <c r="K8" s="194"/>
      <c r="L8" s="263" t="str">
        <f>IFERROR(IF(ISNUMBER(SEARCH("students",$K$5)),K8/('2a. Enter LEA Data'!$F10),K8/(('2a. Enter LEA Data'!$F10)/100)),"")</f>
        <v/>
      </c>
      <c r="M8" s="193"/>
      <c r="N8" s="194"/>
      <c r="O8" s="263" t="str">
        <f>IFERROR(IF(ISNUMBER(SEARCH("students",$K$5)),N8/('2a. Enter LEA Data'!$F10),N8/(('2a. Enter LEA Data'!$F10)/100)),"")</f>
        <v/>
      </c>
      <c r="P8" s="193"/>
      <c r="Q8" s="194"/>
      <c r="R8" s="263" t="str">
        <f>IFERROR(IF(ISNUMBER(SEARCH("students",$K$5)),Q8/('2a. Enter LEA Data'!$F10),Q8/(('2a. Enter LEA Data'!$F10)/100)),"")</f>
        <v/>
      </c>
      <c r="S8" s="193"/>
      <c r="T8" s="194"/>
      <c r="U8" s="263" t="str">
        <f>IFERROR(IF(ISNUMBER(SEARCH("students",$K$5)),T8/('2a. Enter LEA Data'!$F10),T8/(('2a. Enter LEA Data'!$F10)/100)),"")</f>
        <v/>
      </c>
      <c r="V8" s="223"/>
      <c r="W8" s="194"/>
      <c r="X8" s="196" t="str">
        <f>IFERROR(W8/'2a. Enter LEA Data'!$D10,"")</f>
        <v/>
      </c>
      <c r="Y8" s="223"/>
      <c r="Z8" s="194"/>
      <c r="AA8" s="196" t="str">
        <f>IFERROR(Z8/'2a. Enter LEA Data'!$D10,"")</f>
        <v/>
      </c>
      <c r="AB8" s="223"/>
      <c r="AC8" s="194"/>
      <c r="AD8" s="263" t="str">
        <f>IFERROR(IF(ISNUMBER(SEARCH("students",$AC$5)),AC8/('2a. Enter LEA Data'!$F10),AC8/(('2a. Enter LEA Data'!$F10)/100)),"")</f>
        <v/>
      </c>
      <c r="AE8" s="193"/>
      <c r="AF8" s="194"/>
      <c r="AG8" s="263" t="str">
        <f>IFERROR(IF(ISNUMBER(SEARCH("students",$AF$5)),AF8/('2a. Enter LEA Data'!$F10),AF8/(('2a. Enter LEA Data'!$F10)/100)),"")</f>
        <v/>
      </c>
      <c r="AH8" s="223"/>
      <c r="AI8" s="194"/>
      <c r="AJ8" s="263" t="str">
        <f>IFERROR(IF(ISNUMBER(SEARCH("students",$AI$5)),AI8/('2a. Enter LEA Data'!$F10),AI8/(('2a. Enter LEA Data'!$F10)/100)),"")</f>
        <v/>
      </c>
      <c r="AK8" s="224"/>
      <c r="AL8" s="194"/>
      <c r="AM8" s="264" t="str">
        <f>IFERROR(AL8/('2a. Enter LEA Data'!$F10/100),"")</f>
        <v/>
      </c>
      <c r="AN8" s="223"/>
      <c r="AO8" s="194"/>
      <c r="AP8" s="264" t="str">
        <f>IFERROR(AO8/('2a. Enter LEA Data'!$F10/100),"")</f>
        <v/>
      </c>
      <c r="AQ8" s="224"/>
      <c r="AR8" s="194"/>
      <c r="AS8" s="196" t="str">
        <f>IFERROR(AR8/'2a. Enter LEA Data'!$D10,"")</f>
        <v/>
      </c>
      <c r="AT8" s="223"/>
      <c r="AU8" s="194"/>
      <c r="AV8" s="224"/>
      <c r="AW8" s="194"/>
      <c r="AX8" s="223"/>
      <c r="AY8" s="194"/>
      <c r="AZ8" s="224"/>
    </row>
    <row r="9" spans="2:52" s="225" customFormat="1" ht="15.75">
      <c r="B9" s="221"/>
      <c r="C9" s="364" t="s">
        <v>240</v>
      </c>
      <c r="D9" s="262"/>
      <c r="E9" s="416">
        <f ca="1">SUM(OFFSET(E:E, 10, 0,ROWS(E:E)-10, 1))</f>
        <v>0</v>
      </c>
      <c r="F9" s="417" t="str">
        <f ca="1">IFERROR(E9/'2a. Enter LEA Data'!$F11,"")</f>
        <v/>
      </c>
      <c r="G9" s="418"/>
      <c r="H9" s="416">
        <f ca="1">SUM(OFFSET(H:H, 10, 0,ROWS(H:H)-10, 1))</f>
        <v>0</v>
      </c>
      <c r="I9" s="417" t="str">
        <f ca="1">IFERROR(H9/'2a. Enter LEA Data'!$H11,"")</f>
        <v/>
      </c>
      <c r="J9" s="419"/>
      <c r="K9" s="416">
        <f ca="1">SUM(OFFSET(K:K, 10, 0,ROWS(K:K)-10, 1))</f>
        <v>0</v>
      </c>
      <c r="L9" s="416" t="str">
        <f ca="1">IFERROR(IF(ISNUMBER(SEARCH("students",$K$5)),K9/('2a. Enter LEA Data'!$F11),K9/(('2a. Enter LEA Data'!$F11)/100)),"")</f>
        <v/>
      </c>
      <c r="M9" s="419"/>
      <c r="N9" s="416">
        <f ca="1">SUM(OFFSET(N:N, 10, 0,ROWS(N:N)-10, 1))</f>
        <v>0</v>
      </c>
      <c r="O9" s="416" t="str">
        <f ca="1">IFERROR(IF(ISNUMBER(SEARCH("students",$K$5)),N9/('2a. Enter LEA Data'!$F11),N9/(('2a. Enter LEA Data'!$F11)/100)),"")</f>
        <v/>
      </c>
      <c r="P9" s="419"/>
      <c r="Q9" s="416">
        <f ca="1">SUM(OFFSET(Q:Q, 10, 0,ROWS(Q:Q)-10, 1))</f>
        <v>0</v>
      </c>
      <c r="R9" s="416" t="str">
        <f ca="1">IFERROR(IF(ISNUMBER(SEARCH("students",$K$5)),Q9/('2a. Enter LEA Data'!$F11),Q9/(('2a. Enter LEA Data'!$F11)/100)),"")</f>
        <v/>
      </c>
      <c r="S9" s="419"/>
      <c r="T9" s="416">
        <f ca="1">SUM(OFFSET(T:T, 10, 0,ROWS(T:T)-10, 1))</f>
        <v>0</v>
      </c>
      <c r="U9" s="416" t="str">
        <f ca="1">IFERROR(IF(ISNUMBER(SEARCH("students",$K$5)),T9/('2a. Enter LEA Data'!$F11),T9/(('2a. Enter LEA Data'!$F11)/100)),"")</f>
        <v/>
      </c>
      <c r="V9" s="420"/>
      <c r="W9" s="416">
        <f ca="1">COUNTIF(OFFSET(W:W,10,0,ROWS(W:W)-10,1), "Yes")</f>
        <v>0</v>
      </c>
      <c r="X9" s="417" t="str">
        <f ca="1">IFERROR(W9/'2a. Enter LEA Data'!$D11,"")</f>
        <v/>
      </c>
      <c r="Y9" s="420"/>
      <c r="Z9" s="416">
        <f ca="1">COUNTIF(OFFSET(Z:Z,10,0,ROWS(Z:Z)-10,1), "Yes")</f>
        <v>0</v>
      </c>
      <c r="AA9" s="417" t="str">
        <f ca="1">IFERROR(Z9/'2a. Enter LEA Data'!$D11,"")</f>
        <v/>
      </c>
      <c r="AB9" s="370"/>
      <c r="AC9" s="416">
        <f ca="1">SUM(OFFSET(AC:AC, 10, 0,ROWS(AC:AC)-10, 1))</f>
        <v>0</v>
      </c>
      <c r="AD9" s="416" t="str">
        <f ca="1">IFERROR(IF(ISNUMBER(SEARCH("students",$AC$5)),AC9/('2a. Enter LEA Data'!$F11),AC9/(('2a. Enter LEA Data'!$F11)/100)),"")</f>
        <v/>
      </c>
      <c r="AE9" s="368"/>
      <c r="AF9" s="416">
        <f ca="1">SUM(OFFSET(AF:AF, 10, 0,ROWS(AF:AF)-10, 1))</f>
        <v>0</v>
      </c>
      <c r="AG9" s="416" t="str">
        <f ca="1">IFERROR(IF(ISNUMBER(SEARCH("students",$AF$5)),AF9/('2a. Enter LEA Data'!$F11),AF9/(('2a. Enter LEA Data'!$F11)/100)),"")</f>
        <v/>
      </c>
      <c r="AH9" s="370"/>
      <c r="AI9" s="416">
        <f ca="1">SUM(OFFSET(AI:AI, 10, 0,ROWS(AI:AI)-10, 1))</f>
        <v>0</v>
      </c>
      <c r="AJ9" s="416" t="str">
        <f ca="1">IFERROR(IF(ISNUMBER(SEARCH("students",$AI$5)),AI9/('2a. Enter LEA Data'!$F11),AI9/(('2a. Enter LEA Data'!$F11)/100)),"")</f>
        <v/>
      </c>
      <c r="AK9" s="371"/>
      <c r="AL9" s="416">
        <f ca="1">SUM(OFFSET(AL:AL, 10, 0,ROWS(AL:AL)-10, 1))</f>
        <v>0</v>
      </c>
      <c r="AM9" s="421" t="str">
        <f ca="1">IFERROR(AL9/('2a. Enter LEA Data'!$F11/100),"")</f>
        <v/>
      </c>
      <c r="AN9" s="370"/>
      <c r="AO9" s="416">
        <f ca="1">SUM(OFFSET(AO:AO, 10, 0,ROWS(AO:AO)-10, 1))</f>
        <v>0</v>
      </c>
      <c r="AP9" s="421" t="str">
        <f ca="1">IFERROR(AO9/('2a. Enter LEA Data'!$F11/100),"")</f>
        <v/>
      </c>
      <c r="AQ9" s="371"/>
      <c r="AR9" s="416">
        <f ca="1">SUM(OFFSET(AR:AR, 10, 0,ROWS(AR:AR)-10, 1))</f>
        <v>0</v>
      </c>
      <c r="AS9" s="417" t="str">
        <f ca="1">IFERROR(AR9/'2a. Enter LEA Data'!$D11,"")</f>
        <v/>
      </c>
      <c r="AT9" s="370"/>
      <c r="AU9" s="422"/>
      <c r="AV9" s="371"/>
      <c r="AW9" s="422"/>
      <c r="AX9" s="370"/>
      <c r="AY9" s="422"/>
      <c r="AZ9" s="224"/>
    </row>
    <row r="10" spans="2:52" s="234" customFormat="1">
      <c r="B10" s="227"/>
      <c r="C10" s="228"/>
      <c r="D10" s="229"/>
      <c r="E10" s="187"/>
      <c r="F10" s="186"/>
      <c r="G10" s="187"/>
      <c r="H10" s="231"/>
      <c r="I10" s="186"/>
      <c r="J10" s="187"/>
      <c r="K10" s="230"/>
      <c r="L10" s="265"/>
      <c r="M10" s="230"/>
      <c r="N10" s="231"/>
      <c r="O10" s="265"/>
      <c r="P10" s="231"/>
      <c r="Q10" s="230"/>
      <c r="R10" s="186"/>
      <c r="S10" s="231"/>
      <c r="T10" s="230"/>
      <c r="U10" s="186"/>
      <c r="V10" s="230"/>
      <c r="W10" s="231"/>
      <c r="X10" s="231"/>
      <c r="Y10" s="231"/>
      <c r="Z10" s="230"/>
      <c r="AA10" s="230"/>
      <c r="AB10" s="231"/>
      <c r="AC10" s="230"/>
      <c r="AD10" s="265"/>
      <c r="AE10" s="230"/>
      <c r="AF10" s="186"/>
      <c r="AG10" s="265"/>
      <c r="AH10" s="231"/>
      <c r="AI10" s="266"/>
      <c r="AJ10" s="265"/>
      <c r="AK10" s="232"/>
      <c r="AL10" s="230"/>
      <c r="AM10" s="267"/>
      <c r="AN10" s="230"/>
      <c r="AO10" s="232"/>
      <c r="AP10" s="267"/>
      <c r="AQ10" s="232"/>
      <c r="AR10" s="230"/>
      <c r="AS10" s="193"/>
      <c r="AT10" s="232"/>
      <c r="AU10" s="230"/>
      <c r="AV10" s="230"/>
      <c r="AW10" s="232"/>
      <c r="AX10" s="232"/>
      <c r="AY10" s="230"/>
      <c r="AZ10" s="227"/>
    </row>
    <row r="11" spans="2:52" s="237" customFormat="1">
      <c r="B11" s="235" t="str">
        <f>IF('2a. Enter LEA Data'!B15="","",'2a. Enter LEA Data'!B15)</f>
        <v/>
      </c>
      <c r="C11" s="236"/>
      <c r="E11" s="14"/>
      <c r="F11" s="185" t="str">
        <f>IFERROR(E11/'2a. Enter LEA Data'!$F15,"")</f>
        <v/>
      </c>
      <c r="H11" s="14"/>
      <c r="I11" s="185" t="str">
        <f>IFERROR(H11/'2a. Enter LEA Data'!$H15,"")</f>
        <v/>
      </c>
      <c r="J11" s="188"/>
      <c r="K11" s="14"/>
      <c r="L11" s="238" t="str">
        <f>IFERROR(IF(ISNUMBER(SEARCH("students",$K$5)),K11/('2a. Enter LEA Data'!$F15),K11/(('2a. Enter LEA Data'!$F15)/100)),"")</f>
        <v/>
      </c>
      <c r="M11" s="268"/>
      <c r="N11" s="14"/>
      <c r="O11" s="238" t="str">
        <f>IFERROR(IF(ISNUMBER(SEARCH("students",$K$5)),N11/('2a. Enter LEA Data'!$F15),N11/(('2a. Enter LEA Data'!$F15)/100)),"")</f>
        <v/>
      </c>
      <c r="P11" s="268"/>
      <c r="Q11" s="14"/>
      <c r="R11" s="238" t="str">
        <f>IFERROR(IF(ISNUMBER(SEARCH("students",$K$5)),Q11/('2a. Enter LEA Data'!$F15),Q11/(('2a. Enter LEA Data'!$F15)/100)),"")</f>
        <v/>
      </c>
      <c r="S11" s="268"/>
      <c r="T11" s="14"/>
      <c r="U11" s="238" t="str">
        <f>IFERROR(IF(ISNUMBER(SEARCH("students",$K$5)),T11/('2a. Enter LEA Data'!$F15),T11/(('2a. Enter LEA Data'!$F15)/100)),"")</f>
        <v/>
      </c>
      <c r="V11" s="188"/>
      <c r="W11" s="8"/>
      <c r="X11" s="231"/>
      <c r="Y11" s="188"/>
      <c r="Z11" s="8"/>
      <c r="AA11" s="231"/>
      <c r="AB11" s="188"/>
      <c r="AC11" s="14"/>
      <c r="AD11" s="238" t="str">
        <f>IFERROR(IF(ISNUMBER(SEARCH("students",$AC$5)),AC11/('2a. Enter LEA Data'!$F15),AC11/(('2a. Enter LEA Data'!$F15)/100)),"")</f>
        <v/>
      </c>
      <c r="AE11" s="268"/>
      <c r="AF11" s="14"/>
      <c r="AG11" s="238" t="str">
        <f>IFERROR(IF(ISNUMBER(SEARCH("students",$AF$5)),AF11/('2a. Enter LEA Data'!$F15),AF11/(('2a. Enter LEA Data'!$F15)/100)),"")</f>
        <v/>
      </c>
      <c r="AH11" s="268"/>
      <c r="AI11" s="14"/>
      <c r="AJ11" s="238" t="str">
        <f>IFERROR(IF(ISNUMBER(SEARCH("students",$AI$5)),AI11/('2a. Enter LEA Data'!$F15),AI11/(('2a. Enter LEA Data'!$F15)/100)),"")</f>
        <v/>
      </c>
      <c r="AK11" s="232"/>
      <c r="AL11" s="14"/>
      <c r="AM11" s="238" t="str">
        <f>IFERROR(AL11/(('2a. Enter LEA Data'!$F15)/100),"")</f>
        <v/>
      </c>
      <c r="AN11" s="188"/>
      <c r="AO11" s="14"/>
      <c r="AP11" s="238" t="str">
        <f>IFERROR(AO11/(('2a. Enter LEA Data'!$F15)/100),"")</f>
        <v/>
      </c>
      <c r="AQ11" s="188"/>
      <c r="AR11" s="8"/>
      <c r="AS11" s="193"/>
      <c r="AT11" s="232"/>
      <c r="AU11" s="22"/>
      <c r="AV11" s="188"/>
      <c r="AW11" s="22"/>
      <c r="AX11" s="188"/>
      <c r="AY11" s="22"/>
      <c r="AZ11" s="242"/>
    </row>
    <row r="12" spans="2:52" s="237" customFormat="1">
      <c r="B12" s="235" t="str">
        <f>IF('2a. Enter LEA Data'!B16="","",'2a. Enter LEA Data'!B16)</f>
        <v/>
      </c>
      <c r="C12" s="236"/>
      <c r="E12" s="14"/>
      <c r="F12" s="185" t="str">
        <f>IFERROR(E12/'2a. Enter LEA Data'!$F16,"")</f>
        <v/>
      </c>
      <c r="H12" s="14"/>
      <c r="I12" s="185" t="str">
        <f>IFERROR(H12/'2a. Enter LEA Data'!$H16,"")</f>
        <v/>
      </c>
      <c r="J12" s="188"/>
      <c r="K12" s="14"/>
      <c r="L12" s="238" t="str">
        <f>IFERROR(IF(ISNUMBER(SEARCH("students",$K$5)),K12/('2a. Enter LEA Data'!$F16),K12/(('2a. Enter LEA Data'!$F16)/100)),"")</f>
        <v/>
      </c>
      <c r="M12" s="268"/>
      <c r="N12" s="14"/>
      <c r="O12" s="238" t="str">
        <f>IFERROR(IF(ISNUMBER(SEARCH("students",$K$5)),N12/('2a. Enter LEA Data'!$F16),N12/(('2a. Enter LEA Data'!$F16)/100)),"")</f>
        <v/>
      </c>
      <c r="P12" s="268"/>
      <c r="Q12" s="14"/>
      <c r="R12" s="238" t="str">
        <f>IFERROR(IF(ISNUMBER(SEARCH("students",$K$5)),Q12/('2a. Enter LEA Data'!$F16),Q12/(('2a. Enter LEA Data'!$F16)/100)),"")</f>
        <v/>
      </c>
      <c r="S12" s="268"/>
      <c r="T12" s="14"/>
      <c r="U12" s="238" t="str">
        <f>IFERROR(IF(ISNUMBER(SEARCH("students",$K$5)),T12/('2a. Enter LEA Data'!$F16),T12/(('2a. Enter LEA Data'!$F16)/100)),"")</f>
        <v/>
      </c>
      <c r="V12" s="188"/>
      <c r="W12" s="8"/>
      <c r="X12" s="231"/>
      <c r="Y12" s="188"/>
      <c r="Z12" s="8"/>
      <c r="AA12" s="231"/>
      <c r="AB12" s="188"/>
      <c r="AC12" s="14"/>
      <c r="AD12" s="238" t="str">
        <f>IFERROR(IF(ISNUMBER(SEARCH("students",$AC$5)),AC12/('2a. Enter LEA Data'!$F16),AC12/(('2a. Enter LEA Data'!$F16)/100)),"")</f>
        <v/>
      </c>
      <c r="AE12" s="268"/>
      <c r="AF12" s="14"/>
      <c r="AG12" s="238" t="str">
        <f>IFERROR(IF(ISNUMBER(SEARCH("students",$AF$5)),AF12/('2a. Enter LEA Data'!$F16),AF12/(('2a. Enter LEA Data'!$F16)/100)),"")</f>
        <v/>
      </c>
      <c r="AH12" s="268"/>
      <c r="AI12" s="14"/>
      <c r="AJ12" s="238" t="str">
        <f>IFERROR(IF(ISNUMBER(SEARCH("students",$AI$5)),AI12/('2a. Enter LEA Data'!$F16),AI12/(('2a. Enter LEA Data'!$F16)/100)),"")</f>
        <v/>
      </c>
      <c r="AK12" s="232"/>
      <c r="AL12" s="14"/>
      <c r="AM12" s="238" t="str">
        <f>IFERROR(AL12/(('2a. Enter LEA Data'!$F16)/100),"")</f>
        <v/>
      </c>
      <c r="AN12" s="188"/>
      <c r="AO12" s="14"/>
      <c r="AP12" s="238" t="str">
        <f>IFERROR(AO12/(('2a. Enter LEA Data'!$F16)/100),"")</f>
        <v/>
      </c>
      <c r="AQ12" s="188"/>
      <c r="AR12" s="8"/>
      <c r="AS12" s="193"/>
      <c r="AT12" s="232"/>
      <c r="AU12" s="22"/>
      <c r="AV12" s="188"/>
      <c r="AW12" s="22"/>
      <c r="AX12" s="188"/>
      <c r="AY12" s="22"/>
      <c r="AZ12" s="242"/>
    </row>
    <row r="13" spans="2:52">
      <c r="B13" s="235" t="str">
        <f>IF('2a. Enter LEA Data'!B17="","",'2a. Enter LEA Data'!B17)</f>
        <v/>
      </c>
      <c r="C13" s="236"/>
      <c r="E13" s="14"/>
      <c r="F13" s="185" t="str">
        <f>IFERROR(E13/'2a. Enter LEA Data'!$F17,"")</f>
        <v/>
      </c>
      <c r="G13" s="237"/>
      <c r="H13" s="14"/>
      <c r="I13" s="185" t="str">
        <f>IFERROR(H13/'2a. Enter LEA Data'!$H17,"")</f>
        <v/>
      </c>
      <c r="J13" s="189"/>
      <c r="K13" s="14"/>
      <c r="L13" s="238" t="str">
        <f>IFERROR(IF(ISNUMBER(SEARCH("students",$K$5)),K13/('2a. Enter LEA Data'!$F17),K13/(('2a. Enter LEA Data'!$F17)/100)),"")</f>
        <v/>
      </c>
      <c r="M13" s="269"/>
      <c r="N13" s="14"/>
      <c r="O13" s="238" t="str">
        <f>IFERROR(IF(ISNUMBER(SEARCH("students",$K$5)),N13/('2a. Enter LEA Data'!$F17),N13/(('2a. Enter LEA Data'!$F17)/100)),"")</f>
        <v/>
      </c>
      <c r="P13" s="269"/>
      <c r="Q13" s="14"/>
      <c r="R13" s="238" t="str">
        <f>IFERROR(IF(ISNUMBER(SEARCH("students",$K$5)),Q13/('2a. Enter LEA Data'!$F17),Q13/(('2a. Enter LEA Data'!$F17)/100)),"")</f>
        <v/>
      </c>
      <c r="S13" s="269"/>
      <c r="T13" s="14"/>
      <c r="U13" s="238" t="str">
        <f>IFERROR(IF(ISNUMBER(SEARCH("students",$K$5)),T13/('2a. Enter LEA Data'!$F17),T13/(('2a. Enter LEA Data'!$F17)/100)),"")</f>
        <v/>
      </c>
      <c r="V13" s="243"/>
      <c r="W13" s="8"/>
      <c r="X13" s="231"/>
      <c r="Y13" s="243"/>
      <c r="Z13" s="8"/>
      <c r="AA13" s="231"/>
      <c r="AB13" s="243"/>
      <c r="AC13" s="14"/>
      <c r="AD13" s="238" t="str">
        <f>IFERROR(IF(ISNUMBER(SEARCH("students",$AC$5)),AC13/('2a. Enter LEA Data'!$F17),AC13/(('2a. Enter LEA Data'!$F17)/100)),"")</f>
        <v/>
      </c>
      <c r="AE13" s="269"/>
      <c r="AF13" s="14"/>
      <c r="AG13" s="238" t="str">
        <f>IFERROR(IF(ISNUMBER(SEARCH("students",$AF$5)),AF13/('2a. Enter LEA Data'!$F17),AF13/(('2a. Enter LEA Data'!$F17)/100)),"")</f>
        <v/>
      </c>
      <c r="AH13" s="269"/>
      <c r="AI13" s="14"/>
      <c r="AJ13" s="238" t="str">
        <f>IFERROR(IF(ISNUMBER(SEARCH("students",$AI$5)),AI13/('2a. Enter LEA Data'!$F17),AI13/(('2a. Enter LEA Data'!$F17)/100)),"")</f>
        <v/>
      </c>
      <c r="AK13" s="243"/>
      <c r="AL13" s="14"/>
      <c r="AM13" s="238" t="str">
        <f>IFERROR(AL13/(('2a. Enter LEA Data'!$F17)/100),"")</f>
        <v/>
      </c>
      <c r="AN13" s="243"/>
      <c r="AO13" s="14"/>
      <c r="AP13" s="238" t="str">
        <f>IFERROR(AO13/(('2a. Enter LEA Data'!$F17)/100),"")</f>
        <v/>
      </c>
      <c r="AQ13" s="243"/>
      <c r="AR13" s="8"/>
      <c r="AS13" s="193"/>
      <c r="AT13" s="243"/>
      <c r="AU13" s="22"/>
      <c r="AV13" s="243"/>
      <c r="AW13" s="22"/>
      <c r="AX13" s="243"/>
      <c r="AY13" s="22"/>
    </row>
    <row r="14" spans="2:52">
      <c r="B14" s="235" t="str">
        <f>IF('2a. Enter LEA Data'!B18="","",'2a. Enter LEA Data'!B18)</f>
        <v/>
      </c>
      <c r="C14" s="236"/>
      <c r="E14" s="14"/>
      <c r="F14" s="185" t="str">
        <f>IFERROR(E14/'2a. Enter LEA Data'!$F18,"")</f>
        <v/>
      </c>
      <c r="G14" s="237"/>
      <c r="H14" s="14"/>
      <c r="I14" s="185" t="str">
        <f>IFERROR(H14/'2a. Enter LEA Data'!$H18,"")</f>
        <v/>
      </c>
      <c r="J14" s="189"/>
      <c r="K14" s="14"/>
      <c r="L14" s="238" t="str">
        <f>IFERROR(IF(ISNUMBER(SEARCH("students",$K$5)),K14/('2a. Enter LEA Data'!$F18),K14/(('2a. Enter LEA Data'!$F18)/100)),"")</f>
        <v/>
      </c>
      <c r="M14" s="269"/>
      <c r="N14" s="14"/>
      <c r="O14" s="238" t="str">
        <f>IFERROR(IF(ISNUMBER(SEARCH("students",$K$5)),N14/('2a. Enter LEA Data'!$F18),N14/(('2a. Enter LEA Data'!$F18)/100)),"")</f>
        <v/>
      </c>
      <c r="P14" s="269"/>
      <c r="Q14" s="14"/>
      <c r="R14" s="238" t="str">
        <f>IFERROR(IF(ISNUMBER(SEARCH("students",$K$5)),Q14/('2a. Enter LEA Data'!$F18),Q14/(('2a. Enter LEA Data'!$F18)/100)),"")</f>
        <v/>
      </c>
      <c r="S14" s="269"/>
      <c r="T14" s="14"/>
      <c r="U14" s="238" t="str">
        <f>IFERROR(IF(ISNUMBER(SEARCH("students",$K$5)),T14/('2a. Enter LEA Data'!$F18),T14/(('2a. Enter LEA Data'!$F18)/100)),"")</f>
        <v/>
      </c>
      <c r="V14" s="243"/>
      <c r="W14" s="8"/>
      <c r="X14" s="231"/>
      <c r="Y14" s="243"/>
      <c r="Z14" s="8"/>
      <c r="AA14" s="231"/>
      <c r="AB14" s="243"/>
      <c r="AC14" s="14"/>
      <c r="AD14" s="238" t="str">
        <f>IFERROR(IF(ISNUMBER(SEARCH("students",$AC$5)),AC14/('2a. Enter LEA Data'!$F18),AC14/(('2a. Enter LEA Data'!$F18)/100)),"")</f>
        <v/>
      </c>
      <c r="AE14" s="269"/>
      <c r="AF14" s="14"/>
      <c r="AG14" s="238" t="str">
        <f>IFERROR(IF(ISNUMBER(SEARCH("students",$AF$5)),AF14/('2a. Enter LEA Data'!$F18),AF14/(('2a. Enter LEA Data'!$F18)/100)),"")</f>
        <v/>
      </c>
      <c r="AH14" s="269"/>
      <c r="AI14" s="14"/>
      <c r="AJ14" s="238" t="str">
        <f>IFERROR(IF(ISNUMBER(SEARCH("students",$AI$5)),AI14/('2a. Enter LEA Data'!$F18),AI14/(('2a. Enter LEA Data'!$F18)/100)),"")</f>
        <v/>
      </c>
      <c r="AK14" s="243"/>
      <c r="AL14" s="14"/>
      <c r="AM14" s="238" t="str">
        <f>IFERROR(AL14/(('2a. Enter LEA Data'!$F18)/100),"")</f>
        <v/>
      </c>
      <c r="AN14" s="243"/>
      <c r="AO14" s="14"/>
      <c r="AP14" s="238" t="str">
        <f>IFERROR(AO14/(('2a. Enter LEA Data'!$F18)/100),"")</f>
        <v/>
      </c>
      <c r="AQ14" s="243"/>
      <c r="AR14" s="8"/>
      <c r="AS14" s="193"/>
      <c r="AT14" s="243"/>
      <c r="AU14" s="22"/>
      <c r="AV14" s="243"/>
      <c r="AW14" s="22"/>
      <c r="AX14" s="243"/>
      <c r="AY14" s="22"/>
    </row>
    <row r="15" spans="2:52">
      <c r="B15" s="235" t="str">
        <f>IF('2a. Enter LEA Data'!B19="","",'2a. Enter LEA Data'!B19)</f>
        <v/>
      </c>
      <c r="C15" s="236"/>
      <c r="E15" s="14"/>
      <c r="F15" s="185" t="str">
        <f>IFERROR(E15/'2a. Enter LEA Data'!$F19,"")</f>
        <v/>
      </c>
      <c r="G15" s="237"/>
      <c r="H15" s="14"/>
      <c r="I15" s="185" t="str">
        <f>IFERROR(H15/'2a. Enter LEA Data'!$H19,"")</f>
        <v/>
      </c>
      <c r="J15" s="189"/>
      <c r="K15" s="14"/>
      <c r="L15" s="238" t="str">
        <f>IFERROR(IF(ISNUMBER(SEARCH("students",$K$5)),K15/('2a. Enter LEA Data'!$F19),K15/(('2a. Enter LEA Data'!$F19)/100)),"")</f>
        <v/>
      </c>
      <c r="M15" s="269"/>
      <c r="N15" s="14"/>
      <c r="O15" s="238" t="str">
        <f>IFERROR(IF(ISNUMBER(SEARCH("students",$K$5)),N15/('2a. Enter LEA Data'!$F19),N15/(('2a. Enter LEA Data'!$F19)/100)),"")</f>
        <v/>
      </c>
      <c r="P15" s="269"/>
      <c r="Q15" s="14"/>
      <c r="R15" s="238" t="str">
        <f>IFERROR(IF(ISNUMBER(SEARCH("students",$K$5)),Q15/('2a. Enter LEA Data'!$F19),Q15/(('2a. Enter LEA Data'!$F19)/100)),"")</f>
        <v/>
      </c>
      <c r="S15" s="269"/>
      <c r="T15" s="14"/>
      <c r="U15" s="238" t="str">
        <f>IFERROR(IF(ISNUMBER(SEARCH("students",$K$5)),T15/('2a. Enter LEA Data'!$F19),T15/(('2a. Enter LEA Data'!$F19)/100)),"")</f>
        <v/>
      </c>
      <c r="V15" s="243"/>
      <c r="W15" s="8"/>
      <c r="X15" s="231"/>
      <c r="Y15" s="243"/>
      <c r="Z15" s="8"/>
      <c r="AA15" s="231"/>
      <c r="AB15" s="243"/>
      <c r="AC15" s="14"/>
      <c r="AD15" s="238" t="str">
        <f>IFERROR(IF(ISNUMBER(SEARCH("students",$AC$5)),AC15/('2a. Enter LEA Data'!$F19),AC15/(('2a. Enter LEA Data'!$F19)/100)),"")</f>
        <v/>
      </c>
      <c r="AE15" s="269"/>
      <c r="AF15" s="14"/>
      <c r="AG15" s="238" t="str">
        <f>IFERROR(IF(ISNUMBER(SEARCH("students",$AF$5)),AF15/('2a. Enter LEA Data'!$F19),AF15/(('2a. Enter LEA Data'!$F19)/100)),"")</f>
        <v/>
      </c>
      <c r="AH15" s="269"/>
      <c r="AI15" s="14"/>
      <c r="AJ15" s="238" t="str">
        <f>IFERROR(IF(ISNUMBER(SEARCH("students",$AI$5)),AI15/('2a. Enter LEA Data'!$F19),AI15/(('2a. Enter LEA Data'!$F19)/100)),"")</f>
        <v/>
      </c>
      <c r="AK15" s="243"/>
      <c r="AL15" s="14"/>
      <c r="AM15" s="238" t="str">
        <f>IFERROR(AL15/(('2a. Enter LEA Data'!$F19)/100),"")</f>
        <v/>
      </c>
      <c r="AN15" s="243"/>
      <c r="AO15" s="14"/>
      <c r="AP15" s="238" t="str">
        <f>IFERROR(AO15/(('2a. Enter LEA Data'!$F19)/100),"")</f>
        <v/>
      </c>
      <c r="AQ15" s="243"/>
      <c r="AR15" s="8"/>
      <c r="AS15" s="193"/>
      <c r="AT15" s="243"/>
      <c r="AU15" s="22"/>
      <c r="AV15" s="243"/>
      <c r="AW15" s="22"/>
      <c r="AX15" s="243"/>
      <c r="AY15" s="22"/>
    </row>
    <row r="16" spans="2:52">
      <c r="B16" s="235" t="str">
        <f>IF('2a. Enter LEA Data'!B20="","",'2a. Enter LEA Data'!B20)</f>
        <v/>
      </c>
      <c r="C16" s="236"/>
      <c r="E16" s="14"/>
      <c r="F16" s="185" t="str">
        <f>IFERROR(E16/'2a. Enter LEA Data'!$F20,"")</f>
        <v/>
      </c>
      <c r="G16" s="237"/>
      <c r="H16" s="14"/>
      <c r="I16" s="185" t="str">
        <f>IFERROR(H16/'2a. Enter LEA Data'!$H20,"")</f>
        <v/>
      </c>
      <c r="J16" s="189"/>
      <c r="K16" s="14"/>
      <c r="L16" s="238" t="str">
        <f>IFERROR(IF(ISNUMBER(SEARCH("students",$K$5)),K16/('2a. Enter LEA Data'!$F20),K16/(('2a. Enter LEA Data'!$F20)/100)),"")</f>
        <v/>
      </c>
      <c r="M16" s="269"/>
      <c r="N16" s="14"/>
      <c r="O16" s="238" t="str">
        <f>IFERROR(IF(ISNUMBER(SEARCH("students",$K$5)),N16/('2a. Enter LEA Data'!$F20),N16/(('2a. Enter LEA Data'!$F20)/100)),"")</f>
        <v/>
      </c>
      <c r="P16" s="269"/>
      <c r="Q16" s="14"/>
      <c r="R16" s="238" t="str">
        <f>IFERROR(IF(ISNUMBER(SEARCH("students",$K$5)),Q16/('2a. Enter LEA Data'!$F20),Q16/(('2a. Enter LEA Data'!$F20)/100)),"")</f>
        <v/>
      </c>
      <c r="S16" s="269"/>
      <c r="T16" s="14"/>
      <c r="U16" s="238" t="str">
        <f>IFERROR(IF(ISNUMBER(SEARCH("students",$K$5)),T16/('2a. Enter LEA Data'!$F20),T16/(('2a. Enter LEA Data'!$F20)/100)),"")</f>
        <v/>
      </c>
      <c r="V16" s="243"/>
      <c r="W16" s="8"/>
      <c r="X16" s="231"/>
      <c r="Y16" s="243"/>
      <c r="Z16" s="8"/>
      <c r="AA16" s="231"/>
      <c r="AB16" s="243"/>
      <c r="AC16" s="14"/>
      <c r="AD16" s="238" t="str">
        <f>IFERROR(IF(ISNUMBER(SEARCH("students",$AC$5)),AC16/('2a. Enter LEA Data'!$F20),AC16/(('2a. Enter LEA Data'!$F20)/100)),"")</f>
        <v/>
      </c>
      <c r="AE16" s="269"/>
      <c r="AF16" s="14"/>
      <c r="AG16" s="238" t="str">
        <f>IFERROR(IF(ISNUMBER(SEARCH("students",$AF$5)),AF16/('2a. Enter LEA Data'!$F20),AF16/(('2a. Enter LEA Data'!$F20)/100)),"")</f>
        <v/>
      </c>
      <c r="AH16" s="269"/>
      <c r="AI16" s="14"/>
      <c r="AJ16" s="238" t="str">
        <f>IFERROR(IF(ISNUMBER(SEARCH("students",$AI$5)),AI16/('2a. Enter LEA Data'!$F20),AI16/(('2a. Enter LEA Data'!$F20)/100)),"")</f>
        <v/>
      </c>
      <c r="AK16" s="243"/>
      <c r="AL16" s="14"/>
      <c r="AM16" s="238" t="str">
        <f>IFERROR(AL16/(('2a. Enter LEA Data'!$F20)/100),"")</f>
        <v/>
      </c>
      <c r="AN16" s="243"/>
      <c r="AO16" s="14"/>
      <c r="AP16" s="238" t="str">
        <f>IFERROR(AO16/(('2a. Enter LEA Data'!$F20)/100),"")</f>
        <v/>
      </c>
      <c r="AQ16" s="243"/>
      <c r="AR16" s="8"/>
      <c r="AS16" s="193"/>
      <c r="AT16" s="243"/>
      <c r="AU16" s="22"/>
      <c r="AV16" s="243"/>
      <c r="AW16" s="22"/>
      <c r="AX16" s="243"/>
      <c r="AY16" s="22"/>
    </row>
    <row r="17" spans="2:51">
      <c r="B17" s="235" t="str">
        <f>IF('2a. Enter LEA Data'!B21="","",'2a. Enter LEA Data'!B21)</f>
        <v/>
      </c>
      <c r="C17" s="236"/>
      <c r="E17" s="14"/>
      <c r="F17" s="185" t="str">
        <f>IFERROR(E17/'2a. Enter LEA Data'!$F21,"")</f>
        <v/>
      </c>
      <c r="G17" s="237"/>
      <c r="H17" s="14"/>
      <c r="I17" s="185" t="str">
        <f>IFERROR(H17/'2a. Enter LEA Data'!$H21,"")</f>
        <v/>
      </c>
      <c r="J17" s="189"/>
      <c r="K17" s="14"/>
      <c r="L17" s="238" t="str">
        <f>IFERROR(IF(ISNUMBER(SEARCH("students",$K$5)),K17/('2a. Enter LEA Data'!$F21),K17/(('2a. Enter LEA Data'!$F21)/100)),"")</f>
        <v/>
      </c>
      <c r="M17" s="269"/>
      <c r="N17" s="14"/>
      <c r="O17" s="238" t="str">
        <f>IFERROR(IF(ISNUMBER(SEARCH("students",$K$5)),N17/('2a. Enter LEA Data'!$F21),N17/(('2a. Enter LEA Data'!$F21)/100)),"")</f>
        <v/>
      </c>
      <c r="P17" s="269"/>
      <c r="Q17" s="14"/>
      <c r="R17" s="238" t="str">
        <f>IFERROR(IF(ISNUMBER(SEARCH("students",$K$5)),Q17/('2a. Enter LEA Data'!$F21),Q17/(('2a. Enter LEA Data'!$F21)/100)),"")</f>
        <v/>
      </c>
      <c r="S17" s="269"/>
      <c r="T17" s="14"/>
      <c r="U17" s="238" t="str">
        <f>IFERROR(IF(ISNUMBER(SEARCH("students",$K$5)),T17/('2a. Enter LEA Data'!$F21),T17/(('2a. Enter LEA Data'!$F21)/100)),"")</f>
        <v/>
      </c>
      <c r="V17" s="243"/>
      <c r="W17" s="8"/>
      <c r="X17" s="231"/>
      <c r="Y17" s="243"/>
      <c r="Z17" s="8"/>
      <c r="AA17" s="231"/>
      <c r="AB17" s="243"/>
      <c r="AC17" s="14"/>
      <c r="AD17" s="238" t="str">
        <f>IFERROR(IF(ISNUMBER(SEARCH("students",$AC$5)),AC17/('2a. Enter LEA Data'!$F21),AC17/(('2a. Enter LEA Data'!$F21)/100)),"")</f>
        <v/>
      </c>
      <c r="AE17" s="269"/>
      <c r="AF17" s="14"/>
      <c r="AG17" s="238" t="str">
        <f>IFERROR(IF(ISNUMBER(SEARCH("students",$AF$5)),AF17/('2a. Enter LEA Data'!$F21),AF17/(('2a. Enter LEA Data'!$F21)/100)),"")</f>
        <v/>
      </c>
      <c r="AH17" s="269"/>
      <c r="AI17" s="14"/>
      <c r="AJ17" s="238" t="str">
        <f>IFERROR(IF(ISNUMBER(SEARCH("students",$AI$5)),AI17/('2a. Enter LEA Data'!$F21),AI17/(('2a. Enter LEA Data'!$F21)/100)),"")</f>
        <v/>
      </c>
      <c r="AK17" s="243"/>
      <c r="AL17" s="14"/>
      <c r="AM17" s="238" t="str">
        <f>IFERROR(AL17/(('2a. Enter LEA Data'!$F21)/100),"")</f>
        <v/>
      </c>
      <c r="AN17" s="243"/>
      <c r="AO17" s="14"/>
      <c r="AP17" s="238" t="str">
        <f>IFERROR(AO17/(('2a. Enter LEA Data'!$F21)/100),"")</f>
        <v/>
      </c>
      <c r="AQ17" s="243"/>
      <c r="AR17" s="8"/>
      <c r="AS17" s="193"/>
      <c r="AT17" s="243"/>
      <c r="AU17" s="22"/>
      <c r="AV17" s="243"/>
      <c r="AW17" s="22"/>
      <c r="AX17" s="243"/>
      <c r="AY17" s="22"/>
    </row>
    <row r="18" spans="2:51">
      <c r="B18" s="235" t="str">
        <f>IF('2a. Enter LEA Data'!B22="","",'2a. Enter LEA Data'!B22)</f>
        <v/>
      </c>
      <c r="C18" s="236"/>
      <c r="E18" s="14"/>
      <c r="F18" s="185" t="str">
        <f>IFERROR(E18/'2a. Enter LEA Data'!$F22,"")</f>
        <v/>
      </c>
      <c r="G18" s="237"/>
      <c r="H18" s="14"/>
      <c r="I18" s="185" t="str">
        <f>IFERROR(H18/'2a. Enter LEA Data'!$H22,"")</f>
        <v/>
      </c>
      <c r="J18" s="189"/>
      <c r="K18" s="14"/>
      <c r="L18" s="238" t="str">
        <f>IFERROR(IF(ISNUMBER(SEARCH("students",$K$5)),K18/('2a. Enter LEA Data'!$F22),K18/(('2a. Enter LEA Data'!$F22)/100)),"")</f>
        <v/>
      </c>
      <c r="M18" s="269"/>
      <c r="N18" s="14"/>
      <c r="O18" s="238" t="str">
        <f>IFERROR(IF(ISNUMBER(SEARCH("students",$K$5)),N18/('2a. Enter LEA Data'!$F22),N18/(('2a. Enter LEA Data'!$F22)/100)),"")</f>
        <v/>
      </c>
      <c r="P18" s="269"/>
      <c r="Q18" s="14"/>
      <c r="R18" s="238" t="str">
        <f>IFERROR(IF(ISNUMBER(SEARCH("students",$K$5)),Q18/('2a. Enter LEA Data'!$F22),Q18/(('2a. Enter LEA Data'!$F22)/100)),"")</f>
        <v/>
      </c>
      <c r="S18" s="269"/>
      <c r="T18" s="14"/>
      <c r="U18" s="238" t="str">
        <f>IFERROR(IF(ISNUMBER(SEARCH("students",$K$5)),T18/('2a. Enter LEA Data'!$F22),T18/(('2a. Enter LEA Data'!$F22)/100)),"")</f>
        <v/>
      </c>
      <c r="V18" s="243"/>
      <c r="W18" s="8"/>
      <c r="X18" s="231"/>
      <c r="Y18" s="243"/>
      <c r="Z18" s="8"/>
      <c r="AA18" s="231"/>
      <c r="AB18" s="243"/>
      <c r="AC18" s="14"/>
      <c r="AD18" s="238" t="str">
        <f>IFERROR(IF(ISNUMBER(SEARCH("students",$AC$5)),AC18/('2a. Enter LEA Data'!$F22),AC18/(('2a. Enter LEA Data'!$F22)/100)),"")</f>
        <v/>
      </c>
      <c r="AE18" s="269"/>
      <c r="AF18" s="14"/>
      <c r="AG18" s="238" t="str">
        <f>IFERROR(IF(ISNUMBER(SEARCH("students",$AF$5)),AF18/('2a. Enter LEA Data'!$F22),AF18/(('2a. Enter LEA Data'!$F22)/100)),"")</f>
        <v/>
      </c>
      <c r="AH18" s="269"/>
      <c r="AI18" s="14"/>
      <c r="AJ18" s="238" t="str">
        <f>IFERROR(IF(ISNUMBER(SEARCH("students",$AI$5)),AI18/('2a. Enter LEA Data'!$F22),AI18/(('2a. Enter LEA Data'!$F22)/100)),"")</f>
        <v/>
      </c>
      <c r="AK18" s="243"/>
      <c r="AL18" s="14"/>
      <c r="AM18" s="238" t="str">
        <f>IFERROR(AL18/(('2a. Enter LEA Data'!$F22)/100),"")</f>
        <v/>
      </c>
      <c r="AN18" s="243"/>
      <c r="AO18" s="14"/>
      <c r="AP18" s="238" t="str">
        <f>IFERROR(AO18/(('2a. Enter LEA Data'!$F22)/100),"")</f>
        <v/>
      </c>
      <c r="AQ18" s="243"/>
      <c r="AR18" s="8"/>
      <c r="AS18" s="193"/>
      <c r="AT18" s="243"/>
      <c r="AU18" s="22"/>
      <c r="AV18" s="243"/>
      <c r="AW18" s="22"/>
      <c r="AX18" s="243"/>
      <c r="AY18" s="22"/>
    </row>
    <row r="19" spans="2:51">
      <c r="B19" s="235" t="str">
        <f>IF('2a. Enter LEA Data'!B23="","",'2a. Enter LEA Data'!B23)</f>
        <v/>
      </c>
      <c r="C19" s="236"/>
      <c r="E19" s="14"/>
      <c r="F19" s="185" t="str">
        <f>IFERROR(E19/'2a. Enter LEA Data'!$F23,"")</f>
        <v/>
      </c>
      <c r="G19" s="237"/>
      <c r="H19" s="14"/>
      <c r="I19" s="185" t="str">
        <f>IFERROR(H19/'2a. Enter LEA Data'!$H23,"")</f>
        <v/>
      </c>
      <c r="J19" s="189"/>
      <c r="K19" s="14"/>
      <c r="L19" s="238" t="str">
        <f>IFERROR(IF(ISNUMBER(SEARCH("students",$K$5)),K19/('2a. Enter LEA Data'!$F23),K19/(('2a. Enter LEA Data'!$F23)/100)),"")</f>
        <v/>
      </c>
      <c r="M19" s="269"/>
      <c r="N19" s="14"/>
      <c r="O19" s="238" t="str">
        <f>IFERROR(IF(ISNUMBER(SEARCH("students",$K$5)),N19/('2a. Enter LEA Data'!$F23),N19/(('2a. Enter LEA Data'!$F23)/100)),"")</f>
        <v/>
      </c>
      <c r="P19" s="269"/>
      <c r="Q19" s="14"/>
      <c r="R19" s="238" t="str">
        <f>IFERROR(IF(ISNUMBER(SEARCH("students",$K$5)),Q19/('2a. Enter LEA Data'!$F23),Q19/(('2a. Enter LEA Data'!$F23)/100)),"")</f>
        <v/>
      </c>
      <c r="S19" s="269"/>
      <c r="T19" s="14"/>
      <c r="U19" s="238" t="str">
        <f>IFERROR(IF(ISNUMBER(SEARCH("students",$K$5)),T19/('2a. Enter LEA Data'!$F23),T19/(('2a. Enter LEA Data'!$F23)/100)),"")</f>
        <v/>
      </c>
      <c r="V19" s="243"/>
      <c r="W19" s="8"/>
      <c r="X19" s="231"/>
      <c r="Y19" s="243"/>
      <c r="Z19" s="8"/>
      <c r="AA19" s="231"/>
      <c r="AB19" s="243"/>
      <c r="AC19" s="14"/>
      <c r="AD19" s="238" t="str">
        <f>IFERROR(IF(ISNUMBER(SEARCH("students",$AC$5)),AC19/('2a. Enter LEA Data'!$F23),AC19/(('2a. Enter LEA Data'!$F23)/100)),"")</f>
        <v/>
      </c>
      <c r="AE19" s="269"/>
      <c r="AF19" s="14"/>
      <c r="AG19" s="238" t="str">
        <f>IFERROR(IF(ISNUMBER(SEARCH("students",$AF$5)),AF19/('2a. Enter LEA Data'!$F23),AF19/(('2a. Enter LEA Data'!$F23)/100)),"")</f>
        <v/>
      </c>
      <c r="AH19" s="269"/>
      <c r="AI19" s="14"/>
      <c r="AJ19" s="238" t="str">
        <f>IFERROR(IF(ISNUMBER(SEARCH("students",$AI$5)),AI19/('2a. Enter LEA Data'!$F23),AI19/(('2a. Enter LEA Data'!$F23)/100)),"")</f>
        <v/>
      </c>
      <c r="AK19" s="243"/>
      <c r="AL19" s="14"/>
      <c r="AM19" s="238" t="str">
        <f>IFERROR(AL19/(('2a. Enter LEA Data'!$F23)/100),"")</f>
        <v/>
      </c>
      <c r="AN19" s="243"/>
      <c r="AO19" s="14"/>
      <c r="AP19" s="238" t="str">
        <f>IFERROR(AO19/(('2a. Enter LEA Data'!$F23)/100),"")</f>
        <v/>
      </c>
      <c r="AQ19" s="243"/>
      <c r="AR19" s="8"/>
      <c r="AS19" s="193"/>
      <c r="AT19" s="243"/>
      <c r="AU19" s="22"/>
      <c r="AV19" s="243"/>
      <c r="AW19" s="22"/>
      <c r="AX19" s="243"/>
      <c r="AY19" s="22"/>
    </row>
    <row r="20" spans="2:51">
      <c r="B20" s="235" t="str">
        <f>IF('2a. Enter LEA Data'!B24="","",'2a. Enter LEA Data'!B24)</f>
        <v/>
      </c>
      <c r="C20" s="236"/>
      <c r="E20" s="14"/>
      <c r="F20" s="185" t="str">
        <f>IFERROR(E20/'2a. Enter LEA Data'!$F24,"")</f>
        <v/>
      </c>
      <c r="G20" s="237"/>
      <c r="H20" s="14"/>
      <c r="I20" s="185" t="str">
        <f>IFERROR(H20/'2a. Enter LEA Data'!$H24,"")</f>
        <v/>
      </c>
      <c r="J20" s="189"/>
      <c r="K20" s="14"/>
      <c r="L20" s="238" t="str">
        <f>IFERROR(IF(ISNUMBER(SEARCH("students",$K$5)),K20/('2a. Enter LEA Data'!$F24),K20/(('2a. Enter LEA Data'!$F24)/100)),"")</f>
        <v/>
      </c>
      <c r="M20" s="269"/>
      <c r="N20" s="14"/>
      <c r="O20" s="238" t="str">
        <f>IFERROR(IF(ISNUMBER(SEARCH("students",$K$5)),N20/('2a. Enter LEA Data'!$F24),N20/(('2a. Enter LEA Data'!$F24)/100)),"")</f>
        <v/>
      </c>
      <c r="P20" s="269"/>
      <c r="Q20" s="14"/>
      <c r="R20" s="238" t="str">
        <f>IFERROR(IF(ISNUMBER(SEARCH("students",$K$5)),Q20/('2a. Enter LEA Data'!$F24),Q20/(('2a. Enter LEA Data'!$F24)/100)),"")</f>
        <v/>
      </c>
      <c r="S20" s="269"/>
      <c r="T20" s="14"/>
      <c r="U20" s="238" t="str">
        <f>IFERROR(IF(ISNUMBER(SEARCH("students",$K$5)),T20/('2a. Enter LEA Data'!$F24),T20/(('2a. Enter LEA Data'!$F24)/100)),"")</f>
        <v/>
      </c>
      <c r="V20" s="243"/>
      <c r="W20" s="8"/>
      <c r="X20" s="231"/>
      <c r="Y20" s="243"/>
      <c r="Z20" s="8"/>
      <c r="AA20" s="231"/>
      <c r="AB20" s="243"/>
      <c r="AC20" s="14"/>
      <c r="AD20" s="238" t="str">
        <f>IFERROR(IF(ISNUMBER(SEARCH("students",$AC$5)),AC20/('2a. Enter LEA Data'!$F24),AC20/(('2a. Enter LEA Data'!$F24)/100)),"")</f>
        <v/>
      </c>
      <c r="AE20" s="269"/>
      <c r="AF20" s="14"/>
      <c r="AG20" s="238" t="str">
        <f>IFERROR(IF(ISNUMBER(SEARCH("students",$AF$5)),AF20/('2a. Enter LEA Data'!$F24),AF20/(('2a. Enter LEA Data'!$F24)/100)),"")</f>
        <v/>
      </c>
      <c r="AH20" s="269"/>
      <c r="AI20" s="14"/>
      <c r="AJ20" s="238" t="str">
        <f>IFERROR(IF(ISNUMBER(SEARCH("students",$AI$5)),AI20/('2a. Enter LEA Data'!$F24),AI20/(('2a. Enter LEA Data'!$F24)/100)),"")</f>
        <v/>
      </c>
      <c r="AK20" s="243"/>
      <c r="AL20" s="14"/>
      <c r="AM20" s="238" t="str">
        <f>IFERROR(AL20/(('2a. Enter LEA Data'!$F24)/100),"")</f>
        <v/>
      </c>
      <c r="AN20" s="243"/>
      <c r="AO20" s="14"/>
      <c r="AP20" s="238" t="str">
        <f>IFERROR(AO20/(('2a. Enter LEA Data'!$F24)/100),"")</f>
        <v/>
      </c>
      <c r="AQ20" s="243"/>
      <c r="AR20" s="8"/>
      <c r="AS20" s="193"/>
      <c r="AT20" s="243"/>
      <c r="AU20" s="22"/>
      <c r="AV20" s="243"/>
      <c r="AW20" s="22"/>
      <c r="AX20" s="243"/>
      <c r="AY20" s="22"/>
    </row>
    <row r="21" spans="2:51">
      <c r="B21" s="235" t="str">
        <f>IF('2a. Enter LEA Data'!B25="","",'2a. Enter LEA Data'!B25)</f>
        <v/>
      </c>
      <c r="C21" s="236"/>
      <c r="E21" s="14"/>
      <c r="F21" s="185" t="str">
        <f>IFERROR(E21/'2a. Enter LEA Data'!$F25,"")</f>
        <v/>
      </c>
      <c r="G21" s="237"/>
      <c r="H21" s="14"/>
      <c r="I21" s="185" t="str">
        <f>IFERROR(H21/'2a. Enter LEA Data'!$H25,"")</f>
        <v/>
      </c>
      <c r="J21" s="189"/>
      <c r="K21" s="14"/>
      <c r="L21" s="238" t="str">
        <f>IFERROR(IF(ISNUMBER(SEARCH("students",$K$5)),K21/('2a. Enter LEA Data'!$F25),K21/(('2a. Enter LEA Data'!$F25)/100)),"")</f>
        <v/>
      </c>
      <c r="M21" s="269"/>
      <c r="N21" s="14"/>
      <c r="O21" s="238" t="str">
        <f>IFERROR(IF(ISNUMBER(SEARCH("students",$K$5)),N21/('2a. Enter LEA Data'!$F25),N21/(('2a. Enter LEA Data'!$F25)/100)),"")</f>
        <v/>
      </c>
      <c r="P21" s="269"/>
      <c r="Q21" s="14"/>
      <c r="R21" s="238" t="str">
        <f>IFERROR(IF(ISNUMBER(SEARCH("students",$K$5)),Q21/('2a. Enter LEA Data'!$F25),Q21/(('2a. Enter LEA Data'!$F25)/100)),"")</f>
        <v/>
      </c>
      <c r="S21" s="269"/>
      <c r="T21" s="14"/>
      <c r="U21" s="238" t="str">
        <f>IFERROR(IF(ISNUMBER(SEARCH("students",$K$5)),T21/('2a. Enter LEA Data'!$F25),T21/(('2a. Enter LEA Data'!$F25)/100)),"")</f>
        <v/>
      </c>
      <c r="V21" s="243"/>
      <c r="W21" s="8"/>
      <c r="X21" s="231"/>
      <c r="Y21" s="243"/>
      <c r="Z21" s="8"/>
      <c r="AA21" s="231"/>
      <c r="AB21" s="243"/>
      <c r="AC21" s="14"/>
      <c r="AD21" s="238" t="str">
        <f>IFERROR(IF(ISNUMBER(SEARCH("students",$AC$5)),AC21/('2a. Enter LEA Data'!$F25),AC21/(('2a. Enter LEA Data'!$F25)/100)),"")</f>
        <v/>
      </c>
      <c r="AE21" s="269"/>
      <c r="AF21" s="14"/>
      <c r="AG21" s="238" t="str">
        <f>IFERROR(IF(ISNUMBER(SEARCH("students",$AF$5)),AF21/('2a. Enter LEA Data'!$F25),AF21/(('2a. Enter LEA Data'!$F25)/100)),"")</f>
        <v/>
      </c>
      <c r="AH21" s="269"/>
      <c r="AI21" s="14"/>
      <c r="AJ21" s="238" t="str">
        <f>IFERROR(IF(ISNUMBER(SEARCH("students",$AI$5)),AI21/('2a. Enter LEA Data'!$F25),AI21/(('2a. Enter LEA Data'!$F25)/100)),"")</f>
        <v/>
      </c>
      <c r="AK21" s="243"/>
      <c r="AL21" s="14"/>
      <c r="AM21" s="238" t="str">
        <f>IFERROR(AL21/(('2a. Enter LEA Data'!$F25)/100),"")</f>
        <v/>
      </c>
      <c r="AN21" s="243"/>
      <c r="AO21" s="14"/>
      <c r="AP21" s="238" t="str">
        <f>IFERROR(AO21/(('2a. Enter LEA Data'!$F25)/100),"")</f>
        <v/>
      </c>
      <c r="AQ21" s="243"/>
      <c r="AR21" s="8"/>
      <c r="AS21" s="193"/>
      <c r="AT21" s="243"/>
      <c r="AU21" s="22"/>
      <c r="AV21" s="243"/>
      <c r="AW21" s="22"/>
      <c r="AX21" s="243"/>
      <c r="AY21" s="22"/>
    </row>
    <row r="22" spans="2:51">
      <c r="B22" s="235" t="str">
        <f>IF('2a. Enter LEA Data'!B26="","",'2a. Enter LEA Data'!B26)</f>
        <v/>
      </c>
      <c r="C22" s="236"/>
      <c r="E22" s="14"/>
      <c r="F22" s="185" t="str">
        <f>IFERROR(E22/'2a. Enter LEA Data'!$F26,"")</f>
        <v/>
      </c>
      <c r="G22" s="237"/>
      <c r="H22" s="14"/>
      <c r="I22" s="185" t="str">
        <f>IFERROR(H22/'2a. Enter LEA Data'!$H26,"")</f>
        <v/>
      </c>
      <c r="J22" s="189"/>
      <c r="K22" s="14"/>
      <c r="L22" s="238" t="str">
        <f>IFERROR(IF(ISNUMBER(SEARCH("students",$K$5)),K22/('2a. Enter LEA Data'!$F26),K22/(('2a. Enter LEA Data'!$F26)/100)),"")</f>
        <v/>
      </c>
      <c r="M22" s="269"/>
      <c r="N22" s="14"/>
      <c r="O22" s="238" t="str">
        <f>IFERROR(IF(ISNUMBER(SEARCH("students",$K$5)),N22/('2a. Enter LEA Data'!$F26),N22/(('2a. Enter LEA Data'!$F26)/100)),"")</f>
        <v/>
      </c>
      <c r="P22" s="269"/>
      <c r="Q22" s="14"/>
      <c r="R22" s="238" t="str">
        <f>IFERROR(IF(ISNUMBER(SEARCH("students",$K$5)),Q22/('2a. Enter LEA Data'!$F26),Q22/(('2a. Enter LEA Data'!$F26)/100)),"")</f>
        <v/>
      </c>
      <c r="S22" s="269"/>
      <c r="T22" s="14"/>
      <c r="U22" s="238" t="str">
        <f>IFERROR(IF(ISNUMBER(SEARCH("students",$K$5)),T22/('2a. Enter LEA Data'!$F26),T22/(('2a. Enter LEA Data'!$F26)/100)),"")</f>
        <v/>
      </c>
      <c r="V22" s="243"/>
      <c r="W22" s="8"/>
      <c r="X22" s="231"/>
      <c r="Y22" s="243"/>
      <c r="Z22" s="8"/>
      <c r="AA22" s="231"/>
      <c r="AB22" s="243"/>
      <c r="AC22" s="14"/>
      <c r="AD22" s="238" t="str">
        <f>IFERROR(IF(ISNUMBER(SEARCH("students",$AC$5)),AC22/('2a. Enter LEA Data'!$F26),AC22/(('2a. Enter LEA Data'!$F26)/100)),"")</f>
        <v/>
      </c>
      <c r="AE22" s="269"/>
      <c r="AF22" s="14"/>
      <c r="AG22" s="238" t="str">
        <f>IFERROR(IF(ISNUMBER(SEARCH("students",$AF$5)),AF22/('2a. Enter LEA Data'!$F26),AF22/(('2a. Enter LEA Data'!$F26)/100)),"")</f>
        <v/>
      </c>
      <c r="AH22" s="269"/>
      <c r="AI22" s="14"/>
      <c r="AJ22" s="238" t="str">
        <f>IFERROR(IF(ISNUMBER(SEARCH("students",$AI$5)),AI22/('2a. Enter LEA Data'!$F26),AI22/(('2a. Enter LEA Data'!$F26)/100)),"")</f>
        <v/>
      </c>
      <c r="AK22" s="243"/>
      <c r="AL22" s="14"/>
      <c r="AM22" s="238" t="str">
        <f>IFERROR(AL22/(('2a. Enter LEA Data'!$F26)/100),"")</f>
        <v/>
      </c>
      <c r="AN22" s="243"/>
      <c r="AO22" s="14"/>
      <c r="AP22" s="238" t="str">
        <f>IFERROR(AO22/(('2a. Enter LEA Data'!$F26)/100),"")</f>
        <v/>
      </c>
      <c r="AQ22" s="243"/>
      <c r="AR22" s="8"/>
      <c r="AS22" s="193"/>
      <c r="AT22" s="243"/>
      <c r="AU22" s="22"/>
      <c r="AV22" s="243"/>
      <c r="AW22" s="22"/>
      <c r="AX22" s="243"/>
      <c r="AY22" s="22"/>
    </row>
    <row r="23" spans="2:51">
      <c r="B23" s="235" t="str">
        <f>IF('2a. Enter LEA Data'!B27="","",'2a. Enter LEA Data'!B27)</f>
        <v/>
      </c>
      <c r="C23" s="236"/>
      <c r="E23" s="14"/>
      <c r="F23" s="185" t="str">
        <f>IFERROR(E23/'2a. Enter LEA Data'!$F27,"")</f>
        <v/>
      </c>
      <c r="G23" s="237"/>
      <c r="H23" s="14"/>
      <c r="I23" s="185" t="str">
        <f>IFERROR(H23/'2a. Enter LEA Data'!$H27,"")</f>
        <v/>
      </c>
      <c r="J23" s="189"/>
      <c r="K23" s="14"/>
      <c r="L23" s="238" t="str">
        <f>IFERROR(IF(ISNUMBER(SEARCH("students",$K$5)),K23/('2a. Enter LEA Data'!$F27),K23/(('2a. Enter LEA Data'!$F27)/100)),"")</f>
        <v/>
      </c>
      <c r="M23" s="269"/>
      <c r="N23" s="14"/>
      <c r="O23" s="238" t="str">
        <f>IFERROR(IF(ISNUMBER(SEARCH("students",$K$5)),N23/('2a. Enter LEA Data'!$F27),N23/(('2a. Enter LEA Data'!$F27)/100)),"")</f>
        <v/>
      </c>
      <c r="P23" s="269"/>
      <c r="Q23" s="14"/>
      <c r="R23" s="238" t="str">
        <f>IFERROR(IF(ISNUMBER(SEARCH("students",$K$5)),Q23/('2a. Enter LEA Data'!$F27),Q23/(('2a. Enter LEA Data'!$F27)/100)),"")</f>
        <v/>
      </c>
      <c r="S23" s="269"/>
      <c r="T23" s="14"/>
      <c r="U23" s="238" t="str">
        <f>IFERROR(IF(ISNUMBER(SEARCH("students",$K$5)),T23/('2a. Enter LEA Data'!$F27),T23/(('2a. Enter LEA Data'!$F27)/100)),"")</f>
        <v/>
      </c>
      <c r="V23" s="243"/>
      <c r="W23" s="8"/>
      <c r="X23" s="231"/>
      <c r="Y23" s="243"/>
      <c r="Z23" s="8"/>
      <c r="AA23" s="231"/>
      <c r="AB23" s="243"/>
      <c r="AC23" s="14"/>
      <c r="AD23" s="238" t="str">
        <f>IFERROR(IF(ISNUMBER(SEARCH("students",$AC$5)),AC23/('2a. Enter LEA Data'!$F27),AC23/(('2a. Enter LEA Data'!$F27)/100)),"")</f>
        <v/>
      </c>
      <c r="AE23" s="269"/>
      <c r="AF23" s="14"/>
      <c r="AG23" s="238" t="str">
        <f>IFERROR(IF(ISNUMBER(SEARCH("students",$AF$5)),AF23/('2a. Enter LEA Data'!$F27),AF23/(('2a. Enter LEA Data'!$F27)/100)),"")</f>
        <v/>
      </c>
      <c r="AH23" s="269"/>
      <c r="AI23" s="14"/>
      <c r="AJ23" s="238" t="str">
        <f>IFERROR(IF(ISNUMBER(SEARCH("students",$AI$5)),AI23/('2a. Enter LEA Data'!$F27),AI23/(('2a. Enter LEA Data'!$F27)/100)),"")</f>
        <v/>
      </c>
      <c r="AK23" s="243"/>
      <c r="AL23" s="14"/>
      <c r="AM23" s="238" t="str">
        <f>IFERROR(AL23/(('2a. Enter LEA Data'!$F27)/100),"")</f>
        <v/>
      </c>
      <c r="AN23" s="243"/>
      <c r="AO23" s="14"/>
      <c r="AP23" s="238" t="str">
        <f>IFERROR(AO23/(('2a. Enter LEA Data'!$F27)/100),"")</f>
        <v/>
      </c>
      <c r="AQ23" s="243"/>
      <c r="AR23" s="8"/>
      <c r="AS23" s="193"/>
      <c r="AT23" s="243"/>
      <c r="AU23" s="22"/>
      <c r="AV23" s="243"/>
      <c r="AW23" s="22"/>
      <c r="AX23" s="243"/>
      <c r="AY23" s="22"/>
    </row>
    <row r="24" spans="2:51">
      <c r="B24" s="235" t="str">
        <f>IF('2a. Enter LEA Data'!B28="","",'2a. Enter LEA Data'!B28)</f>
        <v/>
      </c>
      <c r="C24" s="236"/>
      <c r="E24" s="14"/>
      <c r="F24" s="185" t="str">
        <f>IFERROR(E24/'2a. Enter LEA Data'!$F28,"")</f>
        <v/>
      </c>
      <c r="G24" s="237"/>
      <c r="H24" s="14"/>
      <c r="I24" s="185" t="str">
        <f>IFERROR(H24/'2a. Enter LEA Data'!$H28,"")</f>
        <v/>
      </c>
      <c r="J24" s="189"/>
      <c r="K24" s="14"/>
      <c r="L24" s="238" t="str">
        <f>IFERROR(IF(ISNUMBER(SEARCH("students",$K$5)),K24/('2a. Enter LEA Data'!$F28),K24/(('2a. Enter LEA Data'!$F28)/100)),"")</f>
        <v/>
      </c>
      <c r="M24" s="269"/>
      <c r="N24" s="14"/>
      <c r="O24" s="238" t="str">
        <f>IFERROR(IF(ISNUMBER(SEARCH("students",$K$5)),N24/('2a. Enter LEA Data'!$F28),N24/(('2a. Enter LEA Data'!$F28)/100)),"")</f>
        <v/>
      </c>
      <c r="P24" s="269"/>
      <c r="Q24" s="14"/>
      <c r="R24" s="238" t="str">
        <f>IFERROR(IF(ISNUMBER(SEARCH("students",$K$5)),Q24/('2a. Enter LEA Data'!$F28),Q24/(('2a. Enter LEA Data'!$F28)/100)),"")</f>
        <v/>
      </c>
      <c r="S24" s="269"/>
      <c r="T24" s="14"/>
      <c r="U24" s="238" t="str">
        <f>IFERROR(IF(ISNUMBER(SEARCH("students",$K$5)),T24/('2a. Enter LEA Data'!$F28),T24/(('2a. Enter LEA Data'!$F28)/100)),"")</f>
        <v/>
      </c>
      <c r="V24" s="243"/>
      <c r="W24" s="8"/>
      <c r="X24" s="231"/>
      <c r="Y24" s="243"/>
      <c r="Z24" s="8"/>
      <c r="AA24" s="231"/>
      <c r="AB24" s="243"/>
      <c r="AC24" s="14"/>
      <c r="AD24" s="238" t="str">
        <f>IFERROR(IF(ISNUMBER(SEARCH("students",$AC$5)),AC24/('2a. Enter LEA Data'!$F28),AC24/(('2a. Enter LEA Data'!$F28)/100)),"")</f>
        <v/>
      </c>
      <c r="AE24" s="269"/>
      <c r="AF24" s="14"/>
      <c r="AG24" s="238" t="str">
        <f>IFERROR(IF(ISNUMBER(SEARCH("students",$AF$5)),AF24/('2a. Enter LEA Data'!$F28),AF24/(('2a. Enter LEA Data'!$F28)/100)),"")</f>
        <v/>
      </c>
      <c r="AH24" s="269"/>
      <c r="AI24" s="14"/>
      <c r="AJ24" s="238" t="str">
        <f>IFERROR(IF(ISNUMBER(SEARCH("students",$AI$5)),AI24/('2a. Enter LEA Data'!$F28),AI24/(('2a. Enter LEA Data'!$F28)/100)),"")</f>
        <v/>
      </c>
      <c r="AK24" s="243"/>
      <c r="AL24" s="14"/>
      <c r="AM24" s="238" t="str">
        <f>IFERROR(AL24/(('2a. Enter LEA Data'!$F28)/100),"")</f>
        <v/>
      </c>
      <c r="AN24" s="243"/>
      <c r="AO24" s="14"/>
      <c r="AP24" s="238" t="str">
        <f>IFERROR(AO24/(('2a. Enter LEA Data'!$F28)/100),"")</f>
        <v/>
      </c>
      <c r="AQ24" s="243"/>
      <c r="AR24" s="8"/>
      <c r="AS24" s="193"/>
      <c r="AT24" s="243"/>
      <c r="AU24" s="22"/>
      <c r="AV24" s="243"/>
      <c r="AW24" s="22"/>
      <c r="AX24" s="243"/>
      <c r="AY24" s="22"/>
    </row>
    <row r="25" spans="2:51">
      <c r="B25" s="235" t="str">
        <f>IF('2a. Enter LEA Data'!B29="","",'2a. Enter LEA Data'!B29)</f>
        <v/>
      </c>
      <c r="C25" s="236"/>
      <c r="E25" s="14"/>
      <c r="F25" s="185" t="str">
        <f>IFERROR(E25/'2a. Enter LEA Data'!$F29,"")</f>
        <v/>
      </c>
      <c r="G25" s="237"/>
      <c r="H25" s="14"/>
      <c r="I25" s="185" t="str">
        <f>IFERROR(H25/'2a. Enter LEA Data'!$H29,"")</f>
        <v/>
      </c>
      <c r="J25" s="189"/>
      <c r="K25" s="14"/>
      <c r="L25" s="238" t="str">
        <f>IFERROR(IF(ISNUMBER(SEARCH("students",$K$5)),K25/('2a. Enter LEA Data'!$F29),K25/(('2a. Enter LEA Data'!$F29)/100)),"")</f>
        <v/>
      </c>
      <c r="M25" s="269"/>
      <c r="N25" s="14"/>
      <c r="O25" s="238" t="str">
        <f>IFERROR(IF(ISNUMBER(SEARCH("students",$K$5)),N25/('2a. Enter LEA Data'!$F29),N25/(('2a. Enter LEA Data'!$F29)/100)),"")</f>
        <v/>
      </c>
      <c r="P25" s="269"/>
      <c r="Q25" s="14"/>
      <c r="R25" s="238" t="str">
        <f>IFERROR(IF(ISNUMBER(SEARCH("students",$K$5)),Q25/('2a. Enter LEA Data'!$F29),Q25/(('2a. Enter LEA Data'!$F29)/100)),"")</f>
        <v/>
      </c>
      <c r="S25" s="269"/>
      <c r="T25" s="14"/>
      <c r="U25" s="238" t="str">
        <f>IFERROR(IF(ISNUMBER(SEARCH("students",$K$5)),T25/('2a. Enter LEA Data'!$F29),T25/(('2a. Enter LEA Data'!$F29)/100)),"")</f>
        <v/>
      </c>
      <c r="V25" s="243"/>
      <c r="W25" s="8"/>
      <c r="X25" s="231"/>
      <c r="Y25" s="243"/>
      <c r="Z25" s="8"/>
      <c r="AA25" s="231"/>
      <c r="AB25" s="243"/>
      <c r="AC25" s="14"/>
      <c r="AD25" s="238" t="str">
        <f>IFERROR(IF(ISNUMBER(SEARCH("students",$AC$5)),AC25/('2a. Enter LEA Data'!$F29),AC25/(('2a. Enter LEA Data'!$F29)/100)),"")</f>
        <v/>
      </c>
      <c r="AE25" s="269"/>
      <c r="AF25" s="14"/>
      <c r="AG25" s="238" t="str">
        <f>IFERROR(IF(ISNUMBER(SEARCH("students",$AF$5)),AF25/('2a. Enter LEA Data'!$F29),AF25/(('2a. Enter LEA Data'!$F29)/100)),"")</f>
        <v/>
      </c>
      <c r="AH25" s="269"/>
      <c r="AI25" s="14"/>
      <c r="AJ25" s="238" t="str">
        <f>IFERROR(IF(ISNUMBER(SEARCH("students",$AI$5)),AI25/('2a. Enter LEA Data'!$F29),AI25/(('2a. Enter LEA Data'!$F29)/100)),"")</f>
        <v/>
      </c>
      <c r="AK25" s="243"/>
      <c r="AL25" s="14"/>
      <c r="AM25" s="238" t="str">
        <f>IFERROR(AL25/(('2a. Enter LEA Data'!$F29)/100),"")</f>
        <v/>
      </c>
      <c r="AN25" s="243"/>
      <c r="AO25" s="14"/>
      <c r="AP25" s="238" t="str">
        <f>IFERROR(AO25/(('2a. Enter LEA Data'!$F29)/100),"")</f>
        <v/>
      </c>
      <c r="AQ25" s="243"/>
      <c r="AR25" s="8"/>
      <c r="AS25" s="193"/>
      <c r="AT25" s="243"/>
      <c r="AU25" s="22"/>
      <c r="AV25" s="243"/>
      <c r="AW25" s="22"/>
      <c r="AX25" s="243"/>
      <c r="AY25" s="22"/>
    </row>
    <row r="26" spans="2:51">
      <c r="B26" s="235" t="str">
        <f>IF('2a. Enter LEA Data'!B30="","",'2a. Enter LEA Data'!B30)</f>
        <v/>
      </c>
      <c r="C26" s="236"/>
      <c r="E26" s="14"/>
      <c r="F26" s="185" t="str">
        <f>IFERROR(E26/'2a. Enter LEA Data'!$F30,"")</f>
        <v/>
      </c>
      <c r="G26" s="237"/>
      <c r="H26" s="14"/>
      <c r="I26" s="185" t="str">
        <f>IFERROR(H26/'2a. Enter LEA Data'!$H30,"")</f>
        <v/>
      </c>
      <c r="J26" s="189"/>
      <c r="K26" s="14"/>
      <c r="L26" s="238" t="str">
        <f>IFERROR(IF(ISNUMBER(SEARCH("students",$K$5)),K26/('2a. Enter LEA Data'!$F30),K26/(('2a. Enter LEA Data'!$F30)/100)),"")</f>
        <v/>
      </c>
      <c r="M26" s="269"/>
      <c r="N26" s="14"/>
      <c r="O26" s="238" t="str">
        <f>IFERROR(IF(ISNUMBER(SEARCH("students",$K$5)),N26/('2a. Enter LEA Data'!$F30),N26/(('2a. Enter LEA Data'!$F30)/100)),"")</f>
        <v/>
      </c>
      <c r="P26" s="269"/>
      <c r="Q26" s="14"/>
      <c r="R26" s="238" t="str">
        <f>IFERROR(IF(ISNUMBER(SEARCH("students",$K$5)),Q26/('2a. Enter LEA Data'!$F30),Q26/(('2a. Enter LEA Data'!$F30)/100)),"")</f>
        <v/>
      </c>
      <c r="S26" s="269"/>
      <c r="T26" s="14"/>
      <c r="U26" s="238" t="str">
        <f>IFERROR(IF(ISNUMBER(SEARCH("students",$K$5)),T26/('2a. Enter LEA Data'!$F30),T26/(('2a. Enter LEA Data'!$F30)/100)),"")</f>
        <v/>
      </c>
      <c r="V26" s="243"/>
      <c r="W26" s="8"/>
      <c r="X26" s="231"/>
      <c r="Y26" s="243"/>
      <c r="Z26" s="8"/>
      <c r="AA26" s="231"/>
      <c r="AB26" s="243"/>
      <c r="AC26" s="14"/>
      <c r="AD26" s="238" t="str">
        <f>IFERROR(IF(ISNUMBER(SEARCH("students",$AC$5)),AC26/('2a. Enter LEA Data'!$F30),AC26/(('2a. Enter LEA Data'!$F30)/100)),"")</f>
        <v/>
      </c>
      <c r="AE26" s="269"/>
      <c r="AF26" s="14"/>
      <c r="AG26" s="238" t="str">
        <f>IFERROR(IF(ISNUMBER(SEARCH("students",$AF$5)),AF26/('2a. Enter LEA Data'!$F30),AF26/(('2a. Enter LEA Data'!$F30)/100)),"")</f>
        <v/>
      </c>
      <c r="AH26" s="269"/>
      <c r="AI26" s="14"/>
      <c r="AJ26" s="238" t="str">
        <f>IFERROR(IF(ISNUMBER(SEARCH("students",$AI$5)),AI26/('2a. Enter LEA Data'!$F30),AI26/(('2a. Enter LEA Data'!$F30)/100)),"")</f>
        <v/>
      </c>
      <c r="AK26" s="243"/>
      <c r="AL26" s="14"/>
      <c r="AM26" s="238" t="str">
        <f>IFERROR(AL26/(('2a. Enter LEA Data'!$F30)/100),"")</f>
        <v/>
      </c>
      <c r="AN26" s="243"/>
      <c r="AO26" s="14"/>
      <c r="AP26" s="238" t="str">
        <f>IFERROR(AO26/(('2a. Enter LEA Data'!$F30)/100),"")</f>
        <v/>
      </c>
      <c r="AQ26" s="243"/>
      <c r="AR26" s="8"/>
      <c r="AS26" s="193"/>
      <c r="AT26" s="243"/>
      <c r="AU26" s="22"/>
      <c r="AV26" s="243"/>
      <c r="AW26" s="22"/>
      <c r="AX26" s="243"/>
      <c r="AY26" s="22"/>
    </row>
    <row r="27" spans="2:51">
      <c r="B27" s="235" t="str">
        <f>IF('2a. Enter LEA Data'!B31="","",'2a. Enter LEA Data'!B31)</f>
        <v/>
      </c>
      <c r="C27" s="236"/>
      <c r="E27" s="14"/>
      <c r="F27" s="185" t="str">
        <f>IFERROR(E27/'2a. Enter LEA Data'!$F31,"")</f>
        <v/>
      </c>
      <c r="G27" s="237"/>
      <c r="H27" s="14"/>
      <c r="I27" s="185" t="str">
        <f>IFERROR(H27/'2a. Enter LEA Data'!$H31,"")</f>
        <v/>
      </c>
      <c r="J27" s="189"/>
      <c r="K27" s="14"/>
      <c r="L27" s="238" t="str">
        <f>IFERROR(IF(ISNUMBER(SEARCH("students",$K$5)),K27/('2a. Enter LEA Data'!$F31),K27/(('2a. Enter LEA Data'!$F31)/100)),"")</f>
        <v/>
      </c>
      <c r="M27" s="269"/>
      <c r="N27" s="14"/>
      <c r="O27" s="238" t="str">
        <f>IFERROR(IF(ISNUMBER(SEARCH("students",$K$5)),N27/('2a. Enter LEA Data'!$F31),N27/(('2a. Enter LEA Data'!$F31)/100)),"")</f>
        <v/>
      </c>
      <c r="P27" s="269"/>
      <c r="Q27" s="14"/>
      <c r="R27" s="238" t="str">
        <f>IFERROR(IF(ISNUMBER(SEARCH("students",$K$5)),Q27/('2a. Enter LEA Data'!$F31),Q27/(('2a. Enter LEA Data'!$F31)/100)),"")</f>
        <v/>
      </c>
      <c r="S27" s="269"/>
      <c r="T27" s="14"/>
      <c r="U27" s="238" t="str">
        <f>IFERROR(IF(ISNUMBER(SEARCH("students",$K$5)),T27/('2a. Enter LEA Data'!$F31),T27/(('2a. Enter LEA Data'!$F31)/100)),"")</f>
        <v/>
      </c>
      <c r="V27" s="243"/>
      <c r="W27" s="8"/>
      <c r="X27" s="231"/>
      <c r="Y27" s="243"/>
      <c r="Z27" s="8"/>
      <c r="AA27" s="231"/>
      <c r="AB27" s="243"/>
      <c r="AC27" s="14"/>
      <c r="AD27" s="238" t="str">
        <f>IFERROR(IF(ISNUMBER(SEARCH("students",$AC$5)),AC27/('2a. Enter LEA Data'!$F31),AC27/(('2a. Enter LEA Data'!$F31)/100)),"")</f>
        <v/>
      </c>
      <c r="AE27" s="269"/>
      <c r="AF27" s="14"/>
      <c r="AG27" s="238" t="str">
        <f>IFERROR(IF(ISNUMBER(SEARCH("students",$AF$5)),AF27/('2a. Enter LEA Data'!$F31),AF27/(('2a. Enter LEA Data'!$F31)/100)),"")</f>
        <v/>
      </c>
      <c r="AH27" s="269"/>
      <c r="AI27" s="14"/>
      <c r="AJ27" s="238" t="str">
        <f>IFERROR(IF(ISNUMBER(SEARCH("students",$AI$5)),AI27/('2a. Enter LEA Data'!$F31),AI27/(('2a. Enter LEA Data'!$F31)/100)),"")</f>
        <v/>
      </c>
      <c r="AK27" s="243"/>
      <c r="AL27" s="14"/>
      <c r="AM27" s="238" t="str">
        <f>IFERROR(AL27/(('2a. Enter LEA Data'!$F31)/100),"")</f>
        <v/>
      </c>
      <c r="AN27" s="243"/>
      <c r="AO27" s="14"/>
      <c r="AP27" s="238" t="str">
        <f>IFERROR(AO27/(('2a. Enter LEA Data'!$F31)/100),"")</f>
        <v/>
      </c>
      <c r="AQ27" s="243"/>
      <c r="AR27" s="8"/>
      <c r="AS27" s="193"/>
      <c r="AT27" s="243"/>
      <c r="AU27" s="22"/>
      <c r="AV27" s="243"/>
      <c r="AW27" s="22"/>
      <c r="AX27" s="243"/>
      <c r="AY27" s="22"/>
    </row>
    <row r="28" spans="2:51">
      <c r="B28" s="235" t="str">
        <f>IF('2a. Enter LEA Data'!B32="","",'2a. Enter LEA Data'!B32)</f>
        <v/>
      </c>
      <c r="C28" s="236"/>
      <c r="E28" s="14"/>
      <c r="F28" s="185" t="str">
        <f>IFERROR(E28/'2a. Enter LEA Data'!$F32,"")</f>
        <v/>
      </c>
      <c r="G28" s="237"/>
      <c r="H28" s="14"/>
      <c r="I28" s="185" t="str">
        <f>IFERROR(H28/'2a. Enter LEA Data'!$H32,"")</f>
        <v/>
      </c>
      <c r="J28" s="189"/>
      <c r="K28" s="14"/>
      <c r="L28" s="238" t="str">
        <f>IFERROR(IF(ISNUMBER(SEARCH("students",$K$5)),K28/('2a. Enter LEA Data'!$F32),K28/(('2a. Enter LEA Data'!$F32)/100)),"")</f>
        <v/>
      </c>
      <c r="M28" s="269"/>
      <c r="N28" s="14"/>
      <c r="O28" s="238" t="str">
        <f>IFERROR(IF(ISNUMBER(SEARCH("students",$K$5)),N28/('2a. Enter LEA Data'!$F32),N28/(('2a. Enter LEA Data'!$F32)/100)),"")</f>
        <v/>
      </c>
      <c r="P28" s="269"/>
      <c r="Q28" s="14"/>
      <c r="R28" s="238" t="str">
        <f>IFERROR(IF(ISNUMBER(SEARCH("students",$K$5)),Q28/('2a. Enter LEA Data'!$F32),Q28/(('2a. Enter LEA Data'!$F32)/100)),"")</f>
        <v/>
      </c>
      <c r="S28" s="269"/>
      <c r="T28" s="14"/>
      <c r="U28" s="238" t="str">
        <f>IFERROR(IF(ISNUMBER(SEARCH("students",$K$5)),T28/('2a. Enter LEA Data'!$F32),T28/(('2a. Enter LEA Data'!$F32)/100)),"")</f>
        <v/>
      </c>
      <c r="V28" s="243"/>
      <c r="W28" s="8"/>
      <c r="X28" s="231"/>
      <c r="Y28" s="243"/>
      <c r="Z28" s="8"/>
      <c r="AA28" s="231"/>
      <c r="AB28" s="243"/>
      <c r="AC28" s="14"/>
      <c r="AD28" s="238" t="str">
        <f>IFERROR(IF(ISNUMBER(SEARCH("students",$AC$5)),AC28/('2a. Enter LEA Data'!$F32),AC28/(('2a. Enter LEA Data'!$F32)/100)),"")</f>
        <v/>
      </c>
      <c r="AE28" s="269"/>
      <c r="AF28" s="14"/>
      <c r="AG28" s="238" t="str">
        <f>IFERROR(IF(ISNUMBER(SEARCH("students",$AF$5)),AF28/('2a. Enter LEA Data'!$F32),AF28/(('2a. Enter LEA Data'!$F32)/100)),"")</f>
        <v/>
      </c>
      <c r="AH28" s="269"/>
      <c r="AI28" s="14"/>
      <c r="AJ28" s="238" t="str">
        <f>IFERROR(IF(ISNUMBER(SEARCH("students",$AI$5)),AI28/('2a. Enter LEA Data'!$F32),AI28/(('2a. Enter LEA Data'!$F32)/100)),"")</f>
        <v/>
      </c>
      <c r="AK28" s="243"/>
      <c r="AL28" s="14"/>
      <c r="AM28" s="238" t="str">
        <f>IFERROR(AL28/(('2a. Enter LEA Data'!$F32)/100),"")</f>
        <v/>
      </c>
      <c r="AN28" s="243"/>
      <c r="AO28" s="14"/>
      <c r="AP28" s="238" t="str">
        <f>IFERROR(AO28/(('2a. Enter LEA Data'!$F32)/100),"")</f>
        <v/>
      </c>
      <c r="AQ28" s="243"/>
      <c r="AR28" s="8"/>
      <c r="AS28" s="193"/>
      <c r="AT28" s="243"/>
      <c r="AU28" s="22"/>
      <c r="AV28" s="243"/>
      <c r="AW28" s="22"/>
      <c r="AX28" s="243"/>
      <c r="AY28" s="22"/>
    </row>
    <row r="29" spans="2:51">
      <c r="B29" s="235" t="str">
        <f>IF('2a. Enter LEA Data'!B33="","",'2a. Enter LEA Data'!B33)</f>
        <v/>
      </c>
      <c r="C29" s="236"/>
      <c r="E29" s="14"/>
      <c r="F29" s="185" t="str">
        <f>IFERROR(E29/'2a. Enter LEA Data'!$F33,"")</f>
        <v/>
      </c>
      <c r="G29" s="237"/>
      <c r="H29" s="14"/>
      <c r="I29" s="185" t="str">
        <f>IFERROR(H29/'2a. Enter LEA Data'!$H33,"")</f>
        <v/>
      </c>
      <c r="J29" s="189"/>
      <c r="K29" s="14"/>
      <c r="L29" s="238" t="str">
        <f>IFERROR(IF(ISNUMBER(SEARCH("students",$K$5)),K29/('2a. Enter LEA Data'!$F33),K29/(('2a. Enter LEA Data'!$F33)/100)),"")</f>
        <v/>
      </c>
      <c r="M29" s="269"/>
      <c r="N29" s="14"/>
      <c r="O29" s="238" t="str">
        <f>IFERROR(IF(ISNUMBER(SEARCH("students",$K$5)),N29/('2a. Enter LEA Data'!$F33),N29/(('2a. Enter LEA Data'!$F33)/100)),"")</f>
        <v/>
      </c>
      <c r="P29" s="269"/>
      <c r="Q29" s="14"/>
      <c r="R29" s="238" t="str">
        <f>IFERROR(IF(ISNUMBER(SEARCH("students",$K$5)),Q29/('2a. Enter LEA Data'!$F33),Q29/(('2a. Enter LEA Data'!$F33)/100)),"")</f>
        <v/>
      </c>
      <c r="S29" s="269"/>
      <c r="T29" s="14"/>
      <c r="U29" s="238" t="str">
        <f>IFERROR(IF(ISNUMBER(SEARCH("students",$K$5)),T29/('2a. Enter LEA Data'!$F33),T29/(('2a. Enter LEA Data'!$F33)/100)),"")</f>
        <v/>
      </c>
      <c r="V29" s="243"/>
      <c r="W29" s="8"/>
      <c r="X29" s="231"/>
      <c r="Y29" s="243"/>
      <c r="Z29" s="8"/>
      <c r="AA29" s="231"/>
      <c r="AB29" s="243"/>
      <c r="AC29" s="14"/>
      <c r="AD29" s="238" t="str">
        <f>IFERROR(IF(ISNUMBER(SEARCH("students",$AC$5)),AC29/('2a. Enter LEA Data'!$F33),AC29/(('2a. Enter LEA Data'!$F33)/100)),"")</f>
        <v/>
      </c>
      <c r="AE29" s="269"/>
      <c r="AF29" s="14"/>
      <c r="AG29" s="238" t="str">
        <f>IFERROR(IF(ISNUMBER(SEARCH("students",$AF$5)),AF29/('2a. Enter LEA Data'!$F33),AF29/(('2a. Enter LEA Data'!$F33)/100)),"")</f>
        <v/>
      </c>
      <c r="AH29" s="269"/>
      <c r="AI29" s="14"/>
      <c r="AJ29" s="238" t="str">
        <f>IFERROR(IF(ISNUMBER(SEARCH("students",$AI$5)),AI29/('2a. Enter LEA Data'!$F33),AI29/(('2a. Enter LEA Data'!$F33)/100)),"")</f>
        <v/>
      </c>
      <c r="AK29" s="243"/>
      <c r="AL29" s="14"/>
      <c r="AM29" s="238" t="str">
        <f>IFERROR(AL29/(('2a. Enter LEA Data'!$F33)/100),"")</f>
        <v/>
      </c>
      <c r="AN29" s="243"/>
      <c r="AO29" s="14"/>
      <c r="AP29" s="238" t="str">
        <f>IFERROR(AO29/(('2a. Enter LEA Data'!$F33)/100),"")</f>
        <v/>
      </c>
      <c r="AQ29" s="243"/>
      <c r="AR29" s="8"/>
      <c r="AS29" s="193"/>
      <c r="AT29" s="243"/>
      <c r="AU29" s="22"/>
      <c r="AV29" s="243"/>
      <c r="AW29" s="22"/>
      <c r="AX29" s="243"/>
      <c r="AY29" s="22"/>
    </row>
    <row r="30" spans="2:51">
      <c r="B30" s="235" t="str">
        <f>IF('2a. Enter LEA Data'!B34="","",'2a. Enter LEA Data'!B34)</f>
        <v/>
      </c>
      <c r="C30" s="236"/>
      <c r="E30" s="14"/>
      <c r="F30" s="185" t="str">
        <f>IFERROR(E30/'2a. Enter LEA Data'!$F34,"")</f>
        <v/>
      </c>
      <c r="G30" s="237"/>
      <c r="H30" s="14"/>
      <c r="I30" s="185" t="str">
        <f>IFERROR(H30/'2a. Enter LEA Data'!$H34,"")</f>
        <v/>
      </c>
      <c r="J30" s="189"/>
      <c r="K30" s="14"/>
      <c r="L30" s="238" t="str">
        <f>IFERROR(IF(ISNUMBER(SEARCH("students",$K$5)),K30/('2a. Enter LEA Data'!$F34),K30/(('2a. Enter LEA Data'!$F34)/100)),"")</f>
        <v/>
      </c>
      <c r="M30" s="269"/>
      <c r="N30" s="14"/>
      <c r="O30" s="238" t="str">
        <f>IFERROR(IF(ISNUMBER(SEARCH("students",$K$5)),N30/('2a. Enter LEA Data'!$F34),N30/(('2a. Enter LEA Data'!$F34)/100)),"")</f>
        <v/>
      </c>
      <c r="P30" s="269"/>
      <c r="Q30" s="14"/>
      <c r="R30" s="238" t="str">
        <f>IFERROR(IF(ISNUMBER(SEARCH("students",$K$5)),Q30/('2a. Enter LEA Data'!$F34),Q30/(('2a. Enter LEA Data'!$F34)/100)),"")</f>
        <v/>
      </c>
      <c r="S30" s="269"/>
      <c r="T30" s="14"/>
      <c r="U30" s="238" t="str">
        <f>IFERROR(IF(ISNUMBER(SEARCH("students",$K$5)),T30/('2a. Enter LEA Data'!$F34),T30/(('2a. Enter LEA Data'!$F34)/100)),"")</f>
        <v/>
      </c>
      <c r="V30" s="243"/>
      <c r="W30" s="8"/>
      <c r="X30" s="231"/>
      <c r="Y30" s="243"/>
      <c r="Z30" s="8"/>
      <c r="AA30" s="231"/>
      <c r="AB30" s="243"/>
      <c r="AC30" s="14"/>
      <c r="AD30" s="238" t="str">
        <f>IFERROR(IF(ISNUMBER(SEARCH("students",$AC$5)),AC30/('2a. Enter LEA Data'!$F34),AC30/(('2a. Enter LEA Data'!$F34)/100)),"")</f>
        <v/>
      </c>
      <c r="AE30" s="269"/>
      <c r="AF30" s="14"/>
      <c r="AG30" s="238" t="str">
        <f>IFERROR(IF(ISNUMBER(SEARCH("students",$AF$5)),AF30/('2a. Enter LEA Data'!$F34),AF30/(('2a. Enter LEA Data'!$F34)/100)),"")</f>
        <v/>
      </c>
      <c r="AH30" s="269"/>
      <c r="AI30" s="14"/>
      <c r="AJ30" s="238" t="str">
        <f>IFERROR(IF(ISNUMBER(SEARCH("students",$AI$5)),AI30/('2a. Enter LEA Data'!$F34),AI30/(('2a. Enter LEA Data'!$F34)/100)),"")</f>
        <v/>
      </c>
      <c r="AK30" s="243"/>
      <c r="AL30" s="14"/>
      <c r="AM30" s="238" t="str">
        <f>IFERROR(AL30/(('2a. Enter LEA Data'!$F34)/100),"")</f>
        <v/>
      </c>
      <c r="AN30" s="243"/>
      <c r="AO30" s="14"/>
      <c r="AP30" s="238" t="str">
        <f>IFERROR(AO30/(('2a. Enter LEA Data'!$F34)/100),"")</f>
        <v/>
      </c>
      <c r="AQ30" s="243"/>
      <c r="AR30" s="8"/>
      <c r="AS30" s="193"/>
      <c r="AT30" s="243"/>
      <c r="AU30" s="22"/>
      <c r="AV30" s="243"/>
      <c r="AW30" s="22"/>
      <c r="AX30" s="243"/>
      <c r="AY30" s="22"/>
    </row>
    <row r="31" spans="2:51">
      <c r="B31" s="235" t="str">
        <f>IF('2a. Enter LEA Data'!B35="","",'2a. Enter LEA Data'!B35)</f>
        <v/>
      </c>
      <c r="C31" s="236"/>
      <c r="E31" s="14"/>
      <c r="F31" s="185" t="str">
        <f>IFERROR(E31/'2a. Enter LEA Data'!$F35,"")</f>
        <v/>
      </c>
      <c r="G31" s="237"/>
      <c r="H31" s="14"/>
      <c r="I31" s="185" t="str">
        <f>IFERROR(H31/'2a. Enter LEA Data'!$H35,"")</f>
        <v/>
      </c>
      <c r="J31" s="189"/>
      <c r="K31" s="14"/>
      <c r="L31" s="238" t="str">
        <f>IFERROR(IF(ISNUMBER(SEARCH("students",$K$5)),K31/('2a. Enter LEA Data'!$F35),K31/(('2a. Enter LEA Data'!$F35)/100)),"")</f>
        <v/>
      </c>
      <c r="M31" s="269"/>
      <c r="N31" s="14"/>
      <c r="O31" s="238" t="str">
        <f>IFERROR(IF(ISNUMBER(SEARCH("students",$K$5)),N31/('2a. Enter LEA Data'!$F35),N31/(('2a. Enter LEA Data'!$F35)/100)),"")</f>
        <v/>
      </c>
      <c r="P31" s="269"/>
      <c r="Q31" s="14"/>
      <c r="R31" s="238" t="str">
        <f>IFERROR(IF(ISNUMBER(SEARCH("students",$K$5)),Q31/('2a. Enter LEA Data'!$F35),Q31/(('2a. Enter LEA Data'!$F35)/100)),"")</f>
        <v/>
      </c>
      <c r="S31" s="269"/>
      <c r="T31" s="14"/>
      <c r="U31" s="238" t="str">
        <f>IFERROR(IF(ISNUMBER(SEARCH("students",$K$5)),T31/('2a. Enter LEA Data'!$F35),T31/(('2a. Enter LEA Data'!$F35)/100)),"")</f>
        <v/>
      </c>
      <c r="V31" s="243"/>
      <c r="W31" s="8"/>
      <c r="X31" s="231"/>
      <c r="Y31" s="243"/>
      <c r="Z31" s="8"/>
      <c r="AA31" s="231"/>
      <c r="AB31" s="243"/>
      <c r="AC31" s="14"/>
      <c r="AD31" s="238" t="str">
        <f>IFERROR(IF(ISNUMBER(SEARCH("students",$AC$5)),AC31/('2a. Enter LEA Data'!$F35),AC31/(('2a. Enter LEA Data'!$F35)/100)),"")</f>
        <v/>
      </c>
      <c r="AE31" s="269"/>
      <c r="AF31" s="14"/>
      <c r="AG31" s="238" t="str">
        <f>IFERROR(IF(ISNUMBER(SEARCH("students",$AF$5)),AF31/('2a. Enter LEA Data'!$F35),AF31/(('2a. Enter LEA Data'!$F35)/100)),"")</f>
        <v/>
      </c>
      <c r="AH31" s="269"/>
      <c r="AI31" s="14"/>
      <c r="AJ31" s="238" t="str">
        <f>IFERROR(IF(ISNUMBER(SEARCH("students",$AI$5)),AI31/('2a. Enter LEA Data'!$F35),AI31/(('2a. Enter LEA Data'!$F35)/100)),"")</f>
        <v/>
      </c>
      <c r="AK31" s="243"/>
      <c r="AL31" s="14"/>
      <c r="AM31" s="238" t="str">
        <f>IFERROR(AL31/(('2a. Enter LEA Data'!$F35)/100),"")</f>
        <v/>
      </c>
      <c r="AN31" s="243"/>
      <c r="AO31" s="14"/>
      <c r="AP31" s="238" t="str">
        <f>IFERROR(AO31/(('2a. Enter LEA Data'!$F35)/100),"")</f>
        <v/>
      </c>
      <c r="AQ31" s="243"/>
      <c r="AR31" s="8"/>
      <c r="AS31" s="193"/>
      <c r="AT31" s="243"/>
      <c r="AU31" s="22"/>
      <c r="AV31" s="243"/>
      <c r="AW31" s="22"/>
      <c r="AX31" s="243"/>
      <c r="AY31" s="22"/>
    </row>
    <row r="32" spans="2:51">
      <c r="B32" s="235" t="str">
        <f>IF('2a. Enter LEA Data'!B36="","",'2a. Enter LEA Data'!B36)</f>
        <v/>
      </c>
      <c r="C32" s="236"/>
      <c r="E32" s="14"/>
      <c r="F32" s="185" t="str">
        <f>IFERROR(E32/'2a. Enter LEA Data'!$F36,"")</f>
        <v/>
      </c>
      <c r="G32" s="237"/>
      <c r="H32" s="14"/>
      <c r="I32" s="185" t="str">
        <f>IFERROR(H32/'2a. Enter LEA Data'!$H36,"")</f>
        <v/>
      </c>
      <c r="J32" s="189"/>
      <c r="K32" s="14"/>
      <c r="L32" s="238" t="str">
        <f>IFERROR(IF(ISNUMBER(SEARCH("students",$K$5)),K32/('2a. Enter LEA Data'!$F36),K32/(('2a. Enter LEA Data'!$F36)/100)),"")</f>
        <v/>
      </c>
      <c r="M32" s="269"/>
      <c r="N32" s="14"/>
      <c r="O32" s="238" t="str">
        <f>IFERROR(IF(ISNUMBER(SEARCH("students",$K$5)),N32/('2a. Enter LEA Data'!$F36),N32/(('2a. Enter LEA Data'!$F36)/100)),"")</f>
        <v/>
      </c>
      <c r="P32" s="269"/>
      <c r="Q32" s="14"/>
      <c r="R32" s="238" t="str">
        <f>IFERROR(IF(ISNUMBER(SEARCH("students",$K$5)),Q32/('2a. Enter LEA Data'!$F36),Q32/(('2a. Enter LEA Data'!$F36)/100)),"")</f>
        <v/>
      </c>
      <c r="S32" s="269"/>
      <c r="T32" s="14"/>
      <c r="U32" s="238" t="str">
        <f>IFERROR(IF(ISNUMBER(SEARCH("students",$K$5)),T32/('2a. Enter LEA Data'!$F36),T32/(('2a. Enter LEA Data'!$F36)/100)),"")</f>
        <v/>
      </c>
      <c r="V32" s="243"/>
      <c r="W32" s="8"/>
      <c r="X32" s="231"/>
      <c r="Y32" s="243"/>
      <c r="Z32" s="8"/>
      <c r="AA32" s="231"/>
      <c r="AB32" s="243"/>
      <c r="AC32" s="14"/>
      <c r="AD32" s="238" t="str">
        <f>IFERROR(IF(ISNUMBER(SEARCH("students",$AC$5)),AC32/('2a. Enter LEA Data'!$F36),AC32/(('2a. Enter LEA Data'!$F36)/100)),"")</f>
        <v/>
      </c>
      <c r="AE32" s="269"/>
      <c r="AF32" s="14"/>
      <c r="AG32" s="238" t="str">
        <f>IFERROR(IF(ISNUMBER(SEARCH("students",$AF$5)),AF32/('2a. Enter LEA Data'!$F36),AF32/(('2a. Enter LEA Data'!$F36)/100)),"")</f>
        <v/>
      </c>
      <c r="AH32" s="269"/>
      <c r="AI32" s="14"/>
      <c r="AJ32" s="238" t="str">
        <f>IFERROR(IF(ISNUMBER(SEARCH("students",$AI$5)),AI32/('2a. Enter LEA Data'!$F36),AI32/(('2a. Enter LEA Data'!$F36)/100)),"")</f>
        <v/>
      </c>
      <c r="AK32" s="243"/>
      <c r="AL32" s="14"/>
      <c r="AM32" s="238" t="str">
        <f>IFERROR(AL32/(('2a. Enter LEA Data'!$F36)/100),"")</f>
        <v/>
      </c>
      <c r="AN32" s="243"/>
      <c r="AO32" s="14"/>
      <c r="AP32" s="238" t="str">
        <f>IFERROR(AO32/(('2a. Enter LEA Data'!$F36)/100),"")</f>
        <v/>
      </c>
      <c r="AQ32" s="243"/>
      <c r="AR32" s="8"/>
      <c r="AS32" s="193"/>
      <c r="AT32" s="243"/>
      <c r="AU32" s="22"/>
      <c r="AV32" s="243"/>
      <c r="AW32" s="22"/>
      <c r="AX32" s="243"/>
      <c r="AY32" s="22"/>
    </row>
    <row r="33" spans="2:51">
      <c r="B33" s="235" t="str">
        <f>IF('2a. Enter LEA Data'!B37="","",'2a. Enter LEA Data'!B37)</f>
        <v/>
      </c>
      <c r="C33" s="236"/>
      <c r="E33" s="14"/>
      <c r="F33" s="185" t="str">
        <f>IFERROR(E33/'2a. Enter LEA Data'!$F37,"")</f>
        <v/>
      </c>
      <c r="G33" s="237"/>
      <c r="H33" s="14"/>
      <c r="I33" s="185" t="str">
        <f>IFERROR(H33/'2a. Enter LEA Data'!$H37,"")</f>
        <v/>
      </c>
      <c r="J33" s="189"/>
      <c r="K33" s="14"/>
      <c r="L33" s="238" t="str">
        <f>IFERROR(IF(ISNUMBER(SEARCH("students",$K$5)),K33/('2a. Enter LEA Data'!$F37),K33/(('2a. Enter LEA Data'!$F37)/100)),"")</f>
        <v/>
      </c>
      <c r="M33" s="269"/>
      <c r="N33" s="14"/>
      <c r="O33" s="238" t="str">
        <f>IFERROR(IF(ISNUMBER(SEARCH("students",$K$5)),N33/('2a. Enter LEA Data'!$F37),N33/(('2a. Enter LEA Data'!$F37)/100)),"")</f>
        <v/>
      </c>
      <c r="P33" s="269"/>
      <c r="Q33" s="14"/>
      <c r="R33" s="238" t="str">
        <f>IFERROR(IF(ISNUMBER(SEARCH("students",$K$5)),Q33/('2a. Enter LEA Data'!$F37),Q33/(('2a. Enter LEA Data'!$F37)/100)),"")</f>
        <v/>
      </c>
      <c r="S33" s="269"/>
      <c r="T33" s="14"/>
      <c r="U33" s="238" t="str">
        <f>IFERROR(IF(ISNUMBER(SEARCH("students",$K$5)),T33/('2a. Enter LEA Data'!$F37),T33/(('2a. Enter LEA Data'!$F37)/100)),"")</f>
        <v/>
      </c>
      <c r="V33" s="243"/>
      <c r="W33" s="8"/>
      <c r="X33" s="231"/>
      <c r="Y33" s="243"/>
      <c r="Z33" s="8"/>
      <c r="AA33" s="231"/>
      <c r="AB33" s="243"/>
      <c r="AC33" s="14"/>
      <c r="AD33" s="238" t="str">
        <f>IFERROR(IF(ISNUMBER(SEARCH("students",$AC$5)),AC33/('2a. Enter LEA Data'!$F37),AC33/(('2a. Enter LEA Data'!$F37)/100)),"")</f>
        <v/>
      </c>
      <c r="AE33" s="269"/>
      <c r="AF33" s="14"/>
      <c r="AG33" s="238" t="str">
        <f>IFERROR(IF(ISNUMBER(SEARCH("students",$AF$5)),AF33/('2a. Enter LEA Data'!$F37),AF33/(('2a. Enter LEA Data'!$F37)/100)),"")</f>
        <v/>
      </c>
      <c r="AH33" s="269"/>
      <c r="AI33" s="14"/>
      <c r="AJ33" s="238" t="str">
        <f>IFERROR(IF(ISNUMBER(SEARCH("students",$AI$5)),AI33/('2a. Enter LEA Data'!$F37),AI33/(('2a. Enter LEA Data'!$F37)/100)),"")</f>
        <v/>
      </c>
      <c r="AK33" s="243"/>
      <c r="AL33" s="14"/>
      <c r="AM33" s="238" t="str">
        <f>IFERROR(AL33/(('2a. Enter LEA Data'!$F37)/100),"")</f>
        <v/>
      </c>
      <c r="AN33" s="243"/>
      <c r="AO33" s="14"/>
      <c r="AP33" s="238" t="str">
        <f>IFERROR(AO33/(('2a. Enter LEA Data'!$F37)/100),"")</f>
        <v/>
      </c>
      <c r="AQ33" s="243"/>
      <c r="AR33" s="8"/>
      <c r="AS33" s="193"/>
      <c r="AT33" s="243"/>
      <c r="AU33" s="22"/>
      <c r="AV33" s="243"/>
      <c r="AW33" s="22"/>
      <c r="AX33" s="243"/>
      <c r="AY33" s="22"/>
    </row>
    <row r="34" spans="2:51">
      <c r="B34" s="235" t="str">
        <f>IF('2a. Enter LEA Data'!B38="","",'2a. Enter LEA Data'!B38)</f>
        <v/>
      </c>
      <c r="C34" s="236"/>
      <c r="E34" s="14"/>
      <c r="F34" s="185" t="str">
        <f>IFERROR(E34/'2a. Enter LEA Data'!$F38,"")</f>
        <v/>
      </c>
      <c r="G34" s="237"/>
      <c r="H34" s="14"/>
      <c r="I34" s="185" t="str">
        <f>IFERROR(H34/'2a. Enter LEA Data'!$H38,"")</f>
        <v/>
      </c>
      <c r="J34" s="189"/>
      <c r="K34" s="14"/>
      <c r="L34" s="238" t="str">
        <f>IFERROR(IF(ISNUMBER(SEARCH("students",$K$5)),K34/('2a. Enter LEA Data'!$F38),K34/(('2a. Enter LEA Data'!$F38)/100)),"")</f>
        <v/>
      </c>
      <c r="M34" s="269"/>
      <c r="N34" s="14"/>
      <c r="O34" s="238" t="str">
        <f>IFERROR(IF(ISNUMBER(SEARCH("students",$K$5)),N34/('2a. Enter LEA Data'!$F38),N34/(('2a. Enter LEA Data'!$F38)/100)),"")</f>
        <v/>
      </c>
      <c r="P34" s="269"/>
      <c r="Q34" s="14"/>
      <c r="R34" s="238" t="str">
        <f>IFERROR(IF(ISNUMBER(SEARCH("students",$K$5)),Q34/('2a. Enter LEA Data'!$F38),Q34/(('2a. Enter LEA Data'!$F38)/100)),"")</f>
        <v/>
      </c>
      <c r="S34" s="269"/>
      <c r="T34" s="14"/>
      <c r="U34" s="238" t="str">
        <f>IFERROR(IF(ISNUMBER(SEARCH("students",$K$5)),T34/('2a. Enter LEA Data'!$F38),T34/(('2a. Enter LEA Data'!$F38)/100)),"")</f>
        <v/>
      </c>
      <c r="V34" s="243"/>
      <c r="W34" s="8"/>
      <c r="X34" s="231"/>
      <c r="Y34" s="243"/>
      <c r="Z34" s="8"/>
      <c r="AA34" s="231"/>
      <c r="AB34" s="243"/>
      <c r="AC34" s="14"/>
      <c r="AD34" s="238" t="str">
        <f>IFERROR(IF(ISNUMBER(SEARCH("students",$AC$5)),AC34/('2a. Enter LEA Data'!$F38),AC34/(('2a. Enter LEA Data'!$F38)/100)),"")</f>
        <v/>
      </c>
      <c r="AE34" s="269"/>
      <c r="AF34" s="14"/>
      <c r="AG34" s="238" t="str">
        <f>IFERROR(IF(ISNUMBER(SEARCH("students",$AF$5)),AF34/('2a. Enter LEA Data'!$F38),AF34/(('2a. Enter LEA Data'!$F38)/100)),"")</f>
        <v/>
      </c>
      <c r="AH34" s="269"/>
      <c r="AI34" s="14"/>
      <c r="AJ34" s="238" t="str">
        <f>IFERROR(IF(ISNUMBER(SEARCH("students",$AI$5)),AI34/('2a. Enter LEA Data'!$F38),AI34/(('2a. Enter LEA Data'!$F38)/100)),"")</f>
        <v/>
      </c>
      <c r="AK34" s="243"/>
      <c r="AL34" s="14"/>
      <c r="AM34" s="238" t="str">
        <f>IFERROR(AL34/(('2a. Enter LEA Data'!$F38)/100),"")</f>
        <v/>
      </c>
      <c r="AN34" s="243"/>
      <c r="AO34" s="14"/>
      <c r="AP34" s="238" t="str">
        <f>IFERROR(AO34/(('2a. Enter LEA Data'!$F38)/100),"")</f>
        <v/>
      </c>
      <c r="AQ34" s="243"/>
      <c r="AR34" s="8"/>
      <c r="AS34" s="193"/>
      <c r="AT34" s="243"/>
      <c r="AU34" s="22"/>
      <c r="AV34" s="243"/>
      <c r="AW34" s="22"/>
      <c r="AX34" s="243"/>
      <c r="AY34" s="22"/>
    </row>
    <row r="35" spans="2:51">
      <c r="B35" s="235" t="str">
        <f>IF('2a. Enter LEA Data'!B39="","",'2a. Enter LEA Data'!B39)</f>
        <v/>
      </c>
      <c r="C35" s="236"/>
      <c r="E35" s="14"/>
      <c r="F35" s="185" t="str">
        <f>IFERROR(E35/'2a. Enter LEA Data'!$F39,"")</f>
        <v/>
      </c>
      <c r="G35" s="237"/>
      <c r="H35" s="14"/>
      <c r="I35" s="185" t="str">
        <f>IFERROR(H35/'2a. Enter LEA Data'!$H39,"")</f>
        <v/>
      </c>
      <c r="J35" s="189"/>
      <c r="K35" s="14"/>
      <c r="L35" s="238" t="str">
        <f>IFERROR(IF(ISNUMBER(SEARCH("students",$K$5)),K35/('2a. Enter LEA Data'!$F39),K35/(('2a. Enter LEA Data'!$F39)/100)),"")</f>
        <v/>
      </c>
      <c r="M35" s="269"/>
      <c r="N35" s="14"/>
      <c r="O35" s="238" t="str">
        <f>IFERROR(IF(ISNUMBER(SEARCH("students",$K$5)),N35/('2a. Enter LEA Data'!$F39),N35/(('2a. Enter LEA Data'!$F39)/100)),"")</f>
        <v/>
      </c>
      <c r="P35" s="269"/>
      <c r="Q35" s="14"/>
      <c r="R35" s="238" t="str">
        <f>IFERROR(IF(ISNUMBER(SEARCH("students",$K$5)),Q35/('2a. Enter LEA Data'!$F39),Q35/(('2a. Enter LEA Data'!$F39)/100)),"")</f>
        <v/>
      </c>
      <c r="S35" s="269"/>
      <c r="T35" s="14"/>
      <c r="U35" s="238" t="str">
        <f>IFERROR(IF(ISNUMBER(SEARCH("students",$K$5)),T35/('2a. Enter LEA Data'!$F39),T35/(('2a. Enter LEA Data'!$F39)/100)),"")</f>
        <v/>
      </c>
      <c r="V35" s="243"/>
      <c r="W35" s="8"/>
      <c r="X35" s="231"/>
      <c r="Y35" s="243"/>
      <c r="Z35" s="8"/>
      <c r="AA35" s="231"/>
      <c r="AB35" s="243"/>
      <c r="AC35" s="14"/>
      <c r="AD35" s="238" t="str">
        <f>IFERROR(IF(ISNUMBER(SEARCH("students",$AC$5)),AC35/('2a. Enter LEA Data'!$F39),AC35/(('2a. Enter LEA Data'!$F39)/100)),"")</f>
        <v/>
      </c>
      <c r="AE35" s="269"/>
      <c r="AF35" s="14"/>
      <c r="AG35" s="238" t="str">
        <f>IFERROR(IF(ISNUMBER(SEARCH("students",$AF$5)),AF35/('2a. Enter LEA Data'!$F39),AF35/(('2a. Enter LEA Data'!$F39)/100)),"")</f>
        <v/>
      </c>
      <c r="AH35" s="269"/>
      <c r="AI35" s="14"/>
      <c r="AJ35" s="238" t="str">
        <f>IFERROR(IF(ISNUMBER(SEARCH("students",$AI$5)),AI35/('2a. Enter LEA Data'!$F39),AI35/(('2a. Enter LEA Data'!$F39)/100)),"")</f>
        <v/>
      </c>
      <c r="AK35" s="243"/>
      <c r="AL35" s="14"/>
      <c r="AM35" s="238" t="str">
        <f>IFERROR(AL35/(('2a. Enter LEA Data'!$F39)/100),"")</f>
        <v/>
      </c>
      <c r="AN35" s="243"/>
      <c r="AO35" s="14"/>
      <c r="AP35" s="238" t="str">
        <f>IFERROR(AO35/(('2a. Enter LEA Data'!$F39)/100),"")</f>
        <v/>
      </c>
      <c r="AQ35" s="243"/>
      <c r="AR35" s="8"/>
      <c r="AS35" s="193"/>
      <c r="AT35" s="243"/>
      <c r="AU35" s="22"/>
      <c r="AV35" s="243"/>
      <c r="AW35" s="22"/>
      <c r="AX35" s="243"/>
      <c r="AY35" s="22"/>
    </row>
    <row r="36" spans="2:51" ht="15" customHeight="1">
      <c r="B36" s="235" t="str">
        <f>IF('2a. Enter LEA Data'!B40="","",'2a. Enter LEA Data'!B40)</f>
        <v/>
      </c>
      <c r="C36" s="236"/>
      <c r="D36" s="244"/>
      <c r="E36" s="14"/>
      <c r="F36" s="185" t="str">
        <f>IFERROR(E36/'2a. Enter LEA Data'!$F40,"")</f>
        <v/>
      </c>
      <c r="G36" s="237"/>
      <c r="H36" s="14"/>
      <c r="I36" s="185" t="str">
        <f>IFERROR(H36/'2a. Enter LEA Data'!$H40,"")</f>
        <v/>
      </c>
      <c r="K36" s="14"/>
      <c r="L36" s="238" t="str">
        <f>IFERROR(IF(ISNUMBER(SEARCH("students",$K$5)),K36/('2a. Enter LEA Data'!$F40),K36/(('2a. Enter LEA Data'!$F40)/100)),"")</f>
        <v/>
      </c>
      <c r="M36" s="270"/>
      <c r="N36" s="14"/>
      <c r="O36" s="238" t="str">
        <f>IFERROR(IF(ISNUMBER(SEARCH("students",$K$5)),N36/('2a. Enter LEA Data'!$F40),N36/(('2a. Enter LEA Data'!$F40)/100)),"")</f>
        <v/>
      </c>
      <c r="P36" s="270"/>
      <c r="Q36" s="14"/>
      <c r="R36" s="238" t="str">
        <f>IFERROR(IF(ISNUMBER(SEARCH("students",$K$5)),Q36/('2a. Enter LEA Data'!$F40),Q36/(('2a. Enter LEA Data'!$F40)/100)),"")</f>
        <v/>
      </c>
      <c r="S36" s="270"/>
      <c r="T36" s="14"/>
      <c r="U36" s="238" t="str">
        <f>IFERROR(IF(ISNUMBER(SEARCH("students",$K$5)),T36/('2a. Enter LEA Data'!$F40),T36/(('2a. Enter LEA Data'!$F40)/100)),"")</f>
        <v/>
      </c>
      <c r="W36" s="8"/>
      <c r="X36" s="231"/>
      <c r="Z36" s="8"/>
      <c r="AA36" s="231"/>
      <c r="AC36" s="14"/>
      <c r="AD36" s="238" t="str">
        <f>IFERROR(IF(ISNUMBER(SEARCH("students",$AC$5)),AC36/('2a. Enter LEA Data'!$F40),AC36/(('2a. Enter LEA Data'!$F40)/100)),"")</f>
        <v/>
      </c>
      <c r="AE36" s="270"/>
      <c r="AF36" s="14"/>
      <c r="AG36" s="238" t="str">
        <f>IFERROR(IF(ISNUMBER(SEARCH("students",$AF$5)),AF36/('2a. Enter LEA Data'!$F40),AF36/(('2a. Enter LEA Data'!$F40)/100)),"")</f>
        <v/>
      </c>
      <c r="AH36" s="270"/>
      <c r="AI36" s="14"/>
      <c r="AJ36" s="238" t="str">
        <f>IFERROR(IF(ISNUMBER(SEARCH("students",$AI$5)),AI36/('2a. Enter LEA Data'!$F40),AI36/(('2a. Enter LEA Data'!$F40)/100)),"")</f>
        <v/>
      </c>
      <c r="AL36" s="14"/>
      <c r="AM36" s="238" t="str">
        <f>IFERROR(AL36/(('2a. Enter LEA Data'!$F40)/100),"")</f>
        <v/>
      </c>
      <c r="AO36" s="14"/>
      <c r="AP36" s="238" t="str">
        <f>IFERROR(AO36/(('2a. Enter LEA Data'!$F40)/100),"")</f>
        <v/>
      </c>
      <c r="AR36" s="8"/>
      <c r="AS36" s="193"/>
      <c r="AU36" s="22"/>
      <c r="AV36" s="245"/>
      <c r="AW36" s="22"/>
      <c r="AX36" s="245"/>
      <c r="AY36" s="22"/>
    </row>
    <row r="37" spans="2:51">
      <c r="B37" s="235" t="str">
        <f>IF('2a. Enter LEA Data'!B41="","",'2a. Enter LEA Data'!B41)</f>
        <v/>
      </c>
      <c r="C37" s="236"/>
      <c r="D37" s="244"/>
      <c r="E37" s="14"/>
      <c r="F37" s="185" t="str">
        <f>IFERROR(E37/'2a. Enter LEA Data'!$F41,"")</f>
        <v/>
      </c>
      <c r="G37" s="237"/>
      <c r="H37" s="14"/>
      <c r="I37" s="185" t="str">
        <f>IFERROR(H37/'2a. Enter LEA Data'!$H41,"")</f>
        <v/>
      </c>
      <c r="K37" s="14"/>
      <c r="L37" s="238" t="str">
        <f>IFERROR(IF(ISNUMBER(SEARCH("students",$K$5)),K37/('2a. Enter LEA Data'!$F41),K37/(('2a. Enter LEA Data'!$F41)/100)),"")</f>
        <v/>
      </c>
      <c r="M37" s="270"/>
      <c r="N37" s="14"/>
      <c r="O37" s="238" t="str">
        <f>IFERROR(IF(ISNUMBER(SEARCH("students",$K$5)),N37/('2a. Enter LEA Data'!$F41),N37/(('2a. Enter LEA Data'!$F41)/100)),"")</f>
        <v/>
      </c>
      <c r="P37" s="270"/>
      <c r="Q37" s="14"/>
      <c r="R37" s="238" t="str">
        <f>IFERROR(IF(ISNUMBER(SEARCH("students",$K$5)),Q37/('2a. Enter LEA Data'!$F41),Q37/(('2a. Enter LEA Data'!$F41)/100)),"")</f>
        <v/>
      </c>
      <c r="S37" s="270"/>
      <c r="T37" s="14"/>
      <c r="U37" s="238" t="str">
        <f>IFERROR(IF(ISNUMBER(SEARCH("students",$K$5)),T37/('2a. Enter LEA Data'!$F41),T37/(('2a. Enter LEA Data'!$F41)/100)),"")</f>
        <v/>
      </c>
      <c r="W37" s="8"/>
      <c r="X37" s="231"/>
      <c r="Z37" s="8"/>
      <c r="AA37" s="231"/>
      <c r="AC37" s="14"/>
      <c r="AD37" s="238" t="str">
        <f>IFERROR(IF(ISNUMBER(SEARCH("students",$AC$5)),AC37/('2a. Enter LEA Data'!$F41),AC37/(('2a. Enter LEA Data'!$F41)/100)),"")</f>
        <v/>
      </c>
      <c r="AE37" s="270"/>
      <c r="AF37" s="14"/>
      <c r="AG37" s="238" t="str">
        <f>IFERROR(IF(ISNUMBER(SEARCH("students",$AF$5)),AF37/('2a. Enter LEA Data'!$F41),AF37/(('2a. Enter LEA Data'!$F41)/100)),"")</f>
        <v/>
      </c>
      <c r="AH37" s="270"/>
      <c r="AI37" s="14"/>
      <c r="AJ37" s="238" t="str">
        <f>IFERROR(IF(ISNUMBER(SEARCH("students",$AI$5)),AI37/('2a. Enter LEA Data'!$F41),AI37/(('2a. Enter LEA Data'!$F41)/100)),"")</f>
        <v/>
      </c>
      <c r="AL37" s="14"/>
      <c r="AM37" s="238" t="str">
        <f>IFERROR(AL37/(('2a. Enter LEA Data'!$F41)/100),"")</f>
        <v/>
      </c>
      <c r="AO37" s="14"/>
      <c r="AP37" s="238" t="str">
        <f>IFERROR(AO37/(('2a. Enter LEA Data'!$F41)/100),"")</f>
        <v/>
      </c>
      <c r="AR37" s="8"/>
      <c r="AS37" s="193"/>
      <c r="AU37" s="22"/>
      <c r="AV37" s="245"/>
      <c r="AW37" s="22"/>
      <c r="AX37" s="245"/>
      <c r="AY37" s="22"/>
    </row>
    <row r="38" spans="2:51">
      <c r="B38" s="235" t="str">
        <f>IF('2a. Enter LEA Data'!B42="","",'2a. Enter LEA Data'!B42)</f>
        <v/>
      </c>
      <c r="C38" s="236"/>
      <c r="E38" s="14"/>
      <c r="F38" s="185" t="str">
        <f>IFERROR(E38/'2a. Enter LEA Data'!$F42,"")</f>
        <v/>
      </c>
      <c r="G38" s="237"/>
      <c r="H38" s="14"/>
      <c r="I38" s="185" t="str">
        <f>IFERROR(H38/'2a. Enter LEA Data'!$H42,"")</f>
        <v/>
      </c>
      <c r="K38" s="14"/>
      <c r="L38" s="238" t="str">
        <f>IFERROR(IF(ISNUMBER(SEARCH("students",$K$5)),K38/('2a. Enter LEA Data'!$F42),K38/(('2a. Enter LEA Data'!$F42)/100)),"")</f>
        <v/>
      </c>
      <c r="M38" s="270"/>
      <c r="N38" s="14"/>
      <c r="O38" s="238" t="str">
        <f>IFERROR(IF(ISNUMBER(SEARCH("students",$K$5)),N38/('2a. Enter LEA Data'!$F42),N38/(('2a. Enter LEA Data'!$F42)/100)),"")</f>
        <v/>
      </c>
      <c r="P38" s="270"/>
      <c r="Q38" s="14"/>
      <c r="R38" s="238" t="str">
        <f>IFERROR(IF(ISNUMBER(SEARCH("students",$K$5)),Q38/('2a. Enter LEA Data'!$F42),Q38/(('2a. Enter LEA Data'!$F42)/100)),"")</f>
        <v/>
      </c>
      <c r="S38" s="270"/>
      <c r="T38" s="14"/>
      <c r="U38" s="238" t="str">
        <f>IFERROR(IF(ISNUMBER(SEARCH("students",$K$5)),T38/('2a. Enter LEA Data'!$F42),T38/(('2a. Enter LEA Data'!$F42)/100)),"")</f>
        <v/>
      </c>
      <c r="W38" s="8"/>
      <c r="X38" s="231"/>
      <c r="Z38" s="8"/>
      <c r="AA38" s="231"/>
      <c r="AC38" s="14"/>
      <c r="AD38" s="238" t="str">
        <f>IFERROR(IF(ISNUMBER(SEARCH("students",$AC$5)),AC38/('2a. Enter LEA Data'!$F42),AC38/(('2a. Enter LEA Data'!$F42)/100)),"")</f>
        <v/>
      </c>
      <c r="AE38" s="270"/>
      <c r="AF38" s="14"/>
      <c r="AG38" s="238" t="str">
        <f>IFERROR(IF(ISNUMBER(SEARCH("students",$AF$5)),AF38/('2a. Enter LEA Data'!$F42),AF38/(('2a. Enter LEA Data'!$F42)/100)),"")</f>
        <v/>
      </c>
      <c r="AH38" s="270"/>
      <c r="AI38" s="14"/>
      <c r="AJ38" s="238" t="str">
        <f>IFERROR(IF(ISNUMBER(SEARCH("students",$AI$5)),AI38/('2a. Enter LEA Data'!$F42),AI38/(('2a. Enter LEA Data'!$F42)/100)),"")</f>
        <v/>
      </c>
      <c r="AL38" s="14"/>
      <c r="AM38" s="238" t="str">
        <f>IFERROR(AL38/(('2a. Enter LEA Data'!$F42)/100),"")</f>
        <v/>
      </c>
      <c r="AO38" s="14"/>
      <c r="AP38" s="238" t="str">
        <f>IFERROR(AO38/(('2a. Enter LEA Data'!$F42)/100),"")</f>
        <v/>
      </c>
      <c r="AR38" s="8"/>
      <c r="AS38" s="193"/>
      <c r="AU38" s="22"/>
      <c r="AV38" s="245"/>
      <c r="AW38" s="22"/>
      <c r="AX38" s="245"/>
      <c r="AY38" s="22"/>
    </row>
    <row r="39" spans="2:51">
      <c r="B39" s="235" t="str">
        <f>IF('2a. Enter LEA Data'!B43="","",'2a. Enter LEA Data'!B43)</f>
        <v/>
      </c>
      <c r="C39" s="236"/>
      <c r="E39" s="14"/>
      <c r="F39" s="185" t="str">
        <f>IFERROR(E39/'2a. Enter LEA Data'!$F43,"")</f>
        <v/>
      </c>
      <c r="G39" s="237"/>
      <c r="H39" s="14"/>
      <c r="I39" s="185" t="str">
        <f>IFERROR(H39/'2a. Enter LEA Data'!$H43,"")</f>
        <v/>
      </c>
      <c r="K39" s="14"/>
      <c r="L39" s="238" t="str">
        <f>IFERROR(IF(ISNUMBER(SEARCH("students",$K$5)),K39/('2a. Enter LEA Data'!$F43),K39/(('2a. Enter LEA Data'!$F43)/100)),"")</f>
        <v/>
      </c>
      <c r="M39" s="270"/>
      <c r="N39" s="14"/>
      <c r="O39" s="238" t="str">
        <f>IFERROR(IF(ISNUMBER(SEARCH("students",$K$5)),N39/('2a. Enter LEA Data'!$F43),N39/(('2a. Enter LEA Data'!$F43)/100)),"")</f>
        <v/>
      </c>
      <c r="P39" s="270"/>
      <c r="Q39" s="14"/>
      <c r="R39" s="238" t="str">
        <f>IFERROR(IF(ISNUMBER(SEARCH("students",$K$5)),Q39/('2a. Enter LEA Data'!$F43),Q39/(('2a. Enter LEA Data'!$F43)/100)),"")</f>
        <v/>
      </c>
      <c r="S39" s="270"/>
      <c r="T39" s="14"/>
      <c r="U39" s="238" t="str">
        <f>IFERROR(IF(ISNUMBER(SEARCH("students",$K$5)),T39/('2a. Enter LEA Data'!$F43),T39/(('2a. Enter LEA Data'!$F43)/100)),"")</f>
        <v/>
      </c>
      <c r="W39" s="8"/>
      <c r="X39" s="231"/>
      <c r="Z39" s="8"/>
      <c r="AA39" s="231"/>
      <c r="AC39" s="14"/>
      <c r="AD39" s="238" t="str">
        <f>IFERROR(IF(ISNUMBER(SEARCH("students",$AC$5)),AC39/('2a. Enter LEA Data'!$F43),AC39/(('2a. Enter LEA Data'!$F43)/100)),"")</f>
        <v/>
      </c>
      <c r="AE39" s="270"/>
      <c r="AF39" s="14"/>
      <c r="AG39" s="238" t="str">
        <f>IFERROR(IF(ISNUMBER(SEARCH("students",$AF$5)),AF39/('2a. Enter LEA Data'!$F43),AF39/(('2a. Enter LEA Data'!$F43)/100)),"")</f>
        <v/>
      </c>
      <c r="AH39" s="270"/>
      <c r="AI39" s="14"/>
      <c r="AJ39" s="238" t="str">
        <f>IFERROR(IF(ISNUMBER(SEARCH("students",$AI$5)),AI39/('2a. Enter LEA Data'!$F43),AI39/(('2a. Enter LEA Data'!$F43)/100)),"")</f>
        <v/>
      </c>
      <c r="AL39" s="14"/>
      <c r="AM39" s="238" t="str">
        <f>IFERROR(AL39/(('2a. Enter LEA Data'!$F43)/100),"")</f>
        <v/>
      </c>
      <c r="AO39" s="14"/>
      <c r="AP39" s="238" t="str">
        <f>IFERROR(AO39/(('2a. Enter LEA Data'!$F43)/100),"")</f>
        <v/>
      </c>
      <c r="AR39" s="8"/>
      <c r="AS39" s="193"/>
      <c r="AU39" s="22"/>
      <c r="AV39" s="245"/>
      <c r="AW39" s="22"/>
      <c r="AX39" s="245"/>
      <c r="AY39" s="22"/>
    </row>
    <row r="40" spans="2:51">
      <c r="B40" s="235" t="str">
        <f>IF('2a. Enter LEA Data'!B44="","",'2a. Enter LEA Data'!B44)</f>
        <v/>
      </c>
      <c r="C40" s="236"/>
      <c r="E40" s="14"/>
      <c r="F40" s="185" t="str">
        <f>IFERROR(E40/'2a. Enter LEA Data'!$F44,"")</f>
        <v/>
      </c>
      <c r="G40" s="237"/>
      <c r="H40" s="14"/>
      <c r="I40" s="185" t="str">
        <f>IFERROR(H40/'2a. Enter LEA Data'!$H44,"")</f>
        <v/>
      </c>
      <c r="K40" s="14"/>
      <c r="L40" s="238" t="str">
        <f>IFERROR(IF(ISNUMBER(SEARCH("students",$K$5)),K40/('2a. Enter LEA Data'!$F44),K40/(('2a. Enter LEA Data'!$F44)/100)),"")</f>
        <v/>
      </c>
      <c r="M40" s="270"/>
      <c r="N40" s="14"/>
      <c r="O40" s="238" t="str">
        <f>IFERROR(IF(ISNUMBER(SEARCH("students",$K$5)),N40/('2a. Enter LEA Data'!$F44),N40/(('2a. Enter LEA Data'!$F44)/100)),"")</f>
        <v/>
      </c>
      <c r="P40" s="270"/>
      <c r="Q40" s="14"/>
      <c r="R40" s="238" t="str">
        <f>IFERROR(IF(ISNUMBER(SEARCH("students",$K$5)),Q40/('2a. Enter LEA Data'!$F44),Q40/(('2a. Enter LEA Data'!$F44)/100)),"")</f>
        <v/>
      </c>
      <c r="S40" s="270"/>
      <c r="T40" s="14"/>
      <c r="U40" s="238" t="str">
        <f>IFERROR(IF(ISNUMBER(SEARCH("students",$K$5)),T40/('2a. Enter LEA Data'!$F44),T40/(('2a. Enter LEA Data'!$F44)/100)),"")</f>
        <v/>
      </c>
      <c r="W40" s="8"/>
      <c r="X40" s="231"/>
      <c r="Z40" s="8"/>
      <c r="AA40" s="231"/>
      <c r="AC40" s="14"/>
      <c r="AD40" s="238" t="str">
        <f>IFERROR(IF(ISNUMBER(SEARCH("students",$AC$5)),AC40/('2a. Enter LEA Data'!$F44),AC40/(('2a. Enter LEA Data'!$F44)/100)),"")</f>
        <v/>
      </c>
      <c r="AE40" s="270"/>
      <c r="AF40" s="14"/>
      <c r="AG40" s="238" t="str">
        <f>IFERROR(IF(ISNUMBER(SEARCH("students",$AF$5)),AF40/('2a. Enter LEA Data'!$F44),AF40/(('2a. Enter LEA Data'!$F44)/100)),"")</f>
        <v/>
      </c>
      <c r="AH40" s="270"/>
      <c r="AI40" s="14"/>
      <c r="AJ40" s="238" t="str">
        <f>IFERROR(IF(ISNUMBER(SEARCH("students",$AI$5)),AI40/('2a. Enter LEA Data'!$F44),AI40/(('2a. Enter LEA Data'!$F44)/100)),"")</f>
        <v/>
      </c>
      <c r="AL40" s="14"/>
      <c r="AM40" s="238" t="str">
        <f>IFERROR(AL40/(('2a. Enter LEA Data'!$F44)/100),"")</f>
        <v/>
      </c>
      <c r="AO40" s="14"/>
      <c r="AP40" s="238" t="str">
        <f>IFERROR(AO40/(('2a. Enter LEA Data'!$F44)/100),"")</f>
        <v/>
      </c>
      <c r="AR40" s="8"/>
      <c r="AS40" s="193"/>
      <c r="AU40" s="22"/>
      <c r="AV40" s="245"/>
      <c r="AW40" s="22"/>
      <c r="AX40" s="245"/>
      <c r="AY40" s="22"/>
    </row>
    <row r="41" spans="2:51">
      <c r="B41" s="235" t="str">
        <f>IF('2a. Enter LEA Data'!B45="","",'2a. Enter LEA Data'!B45)</f>
        <v/>
      </c>
      <c r="C41" s="236"/>
      <c r="E41" s="14"/>
      <c r="F41" s="185" t="str">
        <f>IFERROR(E41/'2a. Enter LEA Data'!$F45,"")</f>
        <v/>
      </c>
      <c r="G41" s="237"/>
      <c r="H41" s="14"/>
      <c r="I41" s="185" t="str">
        <f>IFERROR(H41/'2a. Enter LEA Data'!$H45,"")</f>
        <v/>
      </c>
      <c r="K41" s="14"/>
      <c r="L41" s="238" t="str">
        <f>IFERROR(IF(ISNUMBER(SEARCH("students",$K$5)),K41/('2a. Enter LEA Data'!$F45),K41/(('2a. Enter LEA Data'!$F45)/100)),"")</f>
        <v/>
      </c>
      <c r="M41" s="270"/>
      <c r="N41" s="14"/>
      <c r="O41" s="238" t="str">
        <f>IFERROR(IF(ISNUMBER(SEARCH("students",$K$5)),N41/('2a. Enter LEA Data'!$F45),N41/(('2a. Enter LEA Data'!$F45)/100)),"")</f>
        <v/>
      </c>
      <c r="P41" s="270"/>
      <c r="Q41" s="14"/>
      <c r="R41" s="238" t="str">
        <f>IFERROR(IF(ISNUMBER(SEARCH("students",$K$5)),Q41/('2a. Enter LEA Data'!$F45),Q41/(('2a. Enter LEA Data'!$F45)/100)),"")</f>
        <v/>
      </c>
      <c r="S41" s="270"/>
      <c r="T41" s="14"/>
      <c r="U41" s="238" t="str">
        <f>IFERROR(IF(ISNUMBER(SEARCH("students",$K$5)),T41/('2a. Enter LEA Data'!$F45),T41/(('2a. Enter LEA Data'!$F45)/100)),"")</f>
        <v/>
      </c>
      <c r="W41" s="8"/>
      <c r="X41" s="231"/>
      <c r="Z41" s="8"/>
      <c r="AA41" s="231"/>
      <c r="AC41" s="14"/>
      <c r="AD41" s="238" t="str">
        <f>IFERROR(IF(ISNUMBER(SEARCH("students",$AC$5)),AC41/('2a. Enter LEA Data'!$F45),AC41/(('2a. Enter LEA Data'!$F45)/100)),"")</f>
        <v/>
      </c>
      <c r="AE41" s="270"/>
      <c r="AF41" s="14"/>
      <c r="AG41" s="238" t="str">
        <f>IFERROR(IF(ISNUMBER(SEARCH("students",$AF$5)),AF41/('2a. Enter LEA Data'!$F45),AF41/(('2a. Enter LEA Data'!$F45)/100)),"")</f>
        <v/>
      </c>
      <c r="AH41" s="270"/>
      <c r="AI41" s="14"/>
      <c r="AJ41" s="238" t="str">
        <f>IFERROR(IF(ISNUMBER(SEARCH("students",$AI$5)),AI41/('2a. Enter LEA Data'!$F45),AI41/(('2a. Enter LEA Data'!$F45)/100)),"")</f>
        <v/>
      </c>
      <c r="AL41" s="14"/>
      <c r="AM41" s="238" t="str">
        <f>IFERROR(AL41/(('2a. Enter LEA Data'!$F45)/100),"")</f>
        <v/>
      </c>
      <c r="AO41" s="14"/>
      <c r="AP41" s="238" t="str">
        <f>IFERROR(AO41/(('2a. Enter LEA Data'!$F45)/100),"")</f>
        <v/>
      </c>
      <c r="AR41" s="8"/>
      <c r="AS41" s="193"/>
      <c r="AU41" s="22"/>
      <c r="AV41" s="245"/>
      <c r="AW41" s="22"/>
      <c r="AX41" s="245"/>
      <c r="AY41" s="22"/>
    </row>
    <row r="42" spans="2:51">
      <c r="B42" s="235" t="str">
        <f>IF('2a. Enter LEA Data'!B46="","",'2a. Enter LEA Data'!B46)</f>
        <v/>
      </c>
      <c r="C42" s="236"/>
      <c r="E42" s="14"/>
      <c r="F42" s="185" t="str">
        <f>IFERROR(E42/'2a. Enter LEA Data'!$F46,"")</f>
        <v/>
      </c>
      <c r="G42" s="237"/>
      <c r="H42" s="14"/>
      <c r="I42" s="185" t="str">
        <f>IFERROR(H42/'2a. Enter LEA Data'!$H46,"")</f>
        <v/>
      </c>
      <c r="K42" s="14"/>
      <c r="L42" s="238" t="str">
        <f>IFERROR(IF(ISNUMBER(SEARCH("students",$K$5)),K42/('2a. Enter LEA Data'!$F46),K42/(('2a. Enter LEA Data'!$F46)/100)),"")</f>
        <v/>
      </c>
      <c r="M42" s="270"/>
      <c r="N42" s="14"/>
      <c r="O42" s="238" t="str">
        <f>IFERROR(IF(ISNUMBER(SEARCH("students",$K$5)),N42/('2a. Enter LEA Data'!$F46),N42/(('2a. Enter LEA Data'!$F46)/100)),"")</f>
        <v/>
      </c>
      <c r="P42" s="270"/>
      <c r="Q42" s="14"/>
      <c r="R42" s="238" t="str">
        <f>IFERROR(IF(ISNUMBER(SEARCH("students",$K$5)),Q42/('2a. Enter LEA Data'!$F46),Q42/(('2a. Enter LEA Data'!$F46)/100)),"")</f>
        <v/>
      </c>
      <c r="S42" s="270"/>
      <c r="T42" s="14"/>
      <c r="U42" s="238" t="str">
        <f>IFERROR(IF(ISNUMBER(SEARCH("students",$K$5)),T42/('2a. Enter LEA Data'!$F46),T42/(('2a. Enter LEA Data'!$F46)/100)),"")</f>
        <v/>
      </c>
      <c r="W42" s="8"/>
      <c r="X42" s="231"/>
      <c r="Z42" s="8"/>
      <c r="AA42" s="231"/>
      <c r="AC42" s="14"/>
      <c r="AD42" s="238" t="str">
        <f>IFERROR(IF(ISNUMBER(SEARCH("students",$AC$5)),AC42/('2a. Enter LEA Data'!$F46),AC42/(('2a. Enter LEA Data'!$F46)/100)),"")</f>
        <v/>
      </c>
      <c r="AE42" s="270"/>
      <c r="AF42" s="14"/>
      <c r="AG42" s="238" t="str">
        <f>IFERROR(IF(ISNUMBER(SEARCH("students",$AF$5)),AF42/('2a. Enter LEA Data'!$F46),AF42/(('2a. Enter LEA Data'!$F46)/100)),"")</f>
        <v/>
      </c>
      <c r="AH42" s="270"/>
      <c r="AI42" s="14"/>
      <c r="AJ42" s="238" t="str">
        <f>IFERROR(IF(ISNUMBER(SEARCH("students",$AI$5)),AI42/('2a. Enter LEA Data'!$F46),AI42/(('2a. Enter LEA Data'!$F46)/100)),"")</f>
        <v/>
      </c>
      <c r="AL42" s="14"/>
      <c r="AM42" s="238" t="str">
        <f>IFERROR(AL42/(('2a. Enter LEA Data'!$F46)/100),"")</f>
        <v/>
      </c>
      <c r="AO42" s="14"/>
      <c r="AP42" s="238" t="str">
        <f>IFERROR(AO42/(('2a. Enter LEA Data'!$F46)/100),"")</f>
        <v/>
      </c>
      <c r="AR42" s="8"/>
      <c r="AS42" s="193"/>
      <c r="AU42" s="22"/>
      <c r="AV42" s="245"/>
      <c r="AW42" s="22"/>
      <c r="AX42" s="245"/>
      <c r="AY42" s="22"/>
    </row>
    <row r="43" spans="2:51">
      <c r="B43" s="235" t="str">
        <f>IF('2a. Enter LEA Data'!B47="","",'2a. Enter LEA Data'!B47)</f>
        <v/>
      </c>
      <c r="C43" s="236"/>
      <c r="E43" s="14"/>
      <c r="F43" s="185" t="str">
        <f>IFERROR(E43/'2a. Enter LEA Data'!$F47,"")</f>
        <v/>
      </c>
      <c r="G43" s="237"/>
      <c r="H43" s="14"/>
      <c r="I43" s="185" t="str">
        <f>IFERROR(H43/'2a. Enter LEA Data'!$H47,"")</f>
        <v/>
      </c>
      <c r="K43" s="14"/>
      <c r="L43" s="238" t="str">
        <f>IFERROR(IF(ISNUMBER(SEARCH("students",$K$5)),K43/('2a. Enter LEA Data'!$F47),K43/(('2a. Enter LEA Data'!$F47)/100)),"")</f>
        <v/>
      </c>
      <c r="M43" s="270"/>
      <c r="N43" s="14"/>
      <c r="O43" s="238" t="str">
        <f>IFERROR(IF(ISNUMBER(SEARCH("students",$K$5)),N43/('2a. Enter LEA Data'!$F47),N43/(('2a. Enter LEA Data'!$F47)/100)),"")</f>
        <v/>
      </c>
      <c r="P43" s="270"/>
      <c r="Q43" s="14"/>
      <c r="R43" s="238" t="str">
        <f>IFERROR(IF(ISNUMBER(SEARCH("students",$K$5)),Q43/('2a. Enter LEA Data'!$F47),Q43/(('2a. Enter LEA Data'!$F47)/100)),"")</f>
        <v/>
      </c>
      <c r="S43" s="270"/>
      <c r="T43" s="14"/>
      <c r="U43" s="238" t="str">
        <f>IFERROR(IF(ISNUMBER(SEARCH("students",$K$5)),T43/('2a. Enter LEA Data'!$F47),T43/(('2a. Enter LEA Data'!$F47)/100)),"")</f>
        <v/>
      </c>
      <c r="W43" s="8"/>
      <c r="X43" s="231"/>
      <c r="Z43" s="8"/>
      <c r="AA43" s="231"/>
      <c r="AC43" s="14"/>
      <c r="AD43" s="238" t="str">
        <f>IFERROR(IF(ISNUMBER(SEARCH("students",$AC$5)),AC43/('2a. Enter LEA Data'!$F47),AC43/(('2a. Enter LEA Data'!$F47)/100)),"")</f>
        <v/>
      </c>
      <c r="AE43" s="270"/>
      <c r="AF43" s="14"/>
      <c r="AG43" s="238" t="str">
        <f>IFERROR(IF(ISNUMBER(SEARCH("students",$AF$5)),AF43/('2a. Enter LEA Data'!$F47),AF43/(('2a. Enter LEA Data'!$F47)/100)),"")</f>
        <v/>
      </c>
      <c r="AH43" s="270"/>
      <c r="AI43" s="14"/>
      <c r="AJ43" s="238" t="str">
        <f>IFERROR(IF(ISNUMBER(SEARCH("students",$AI$5)),AI43/('2a. Enter LEA Data'!$F47),AI43/(('2a. Enter LEA Data'!$F47)/100)),"")</f>
        <v/>
      </c>
      <c r="AL43" s="14"/>
      <c r="AM43" s="238" t="str">
        <f>IFERROR(AL43/(('2a. Enter LEA Data'!$F47)/100),"")</f>
        <v/>
      </c>
      <c r="AO43" s="14"/>
      <c r="AP43" s="238" t="str">
        <f>IFERROR(AO43/(('2a. Enter LEA Data'!$F47)/100),"")</f>
        <v/>
      </c>
      <c r="AR43" s="8"/>
      <c r="AS43" s="193"/>
      <c r="AU43" s="22"/>
      <c r="AV43" s="245"/>
      <c r="AW43" s="22"/>
      <c r="AX43" s="245"/>
      <c r="AY43" s="22"/>
    </row>
    <row r="44" spans="2:51">
      <c r="B44" s="235" t="str">
        <f>IF('2a. Enter LEA Data'!B48="","",'2a. Enter LEA Data'!B48)</f>
        <v/>
      </c>
      <c r="C44" s="236"/>
      <c r="E44" s="14"/>
      <c r="F44" s="185" t="str">
        <f>IFERROR(E44/'2a. Enter LEA Data'!$F48,"")</f>
        <v/>
      </c>
      <c r="G44" s="237"/>
      <c r="H44" s="14"/>
      <c r="I44" s="185" t="str">
        <f>IFERROR(H44/'2a. Enter LEA Data'!$H48,"")</f>
        <v/>
      </c>
      <c r="K44" s="14"/>
      <c r="L44" s="238" t="str">
        <f>IFERROR(IF(ISNUMBER(SEARCH("students",$K$5)),K44/('2a. Enter LEA Data'!$F48),K44/(('2a. Enter LEA Data'!$F48)/100)),"")</f>
        <v/>
      </c>
      <c r="M44" s="270"/>
      <c r="N44" s="14"/>
      <c r="O44" s="238" t="str">
        <f>IFERROR(IF(ISNUMBER(SEARCH("students",$K$5)),N44/('2a. Enter LEA Data'!$F48),N44/(('2a. Enter LEA Data'!$F48)/100)),"")</f>
        <v/>
      </c>
      <c r="P44" s="270"/>
      <c r="Q44" s="14"/>
      <c r="R44" s="238" t="str">
        <f>IFERROR(IF(ISNUMBER(SEARCH("students",$K$5)),Q44/('2a. Enter LEA Data'!$F48),Q44/(('2a. Enter LEA Data'!$F48)/100)),"")</f>
        <v/>
      </c>
      <c r="S44" s="270"/>
      <c r="T44" s="14"/>
      <c r="U44" s="238" t="str">
        <f>IFERROR(IF(ISNUMBER(SEARCH("students",$K$5)),T44/('2a. Enter LEA Data'!$F48),T44/(('2a. Enter LEA Data'!$F48)/100)),"")</f>
        <v/>
      </c>
      <c r="W44" s="8"/>
      <c r="X44" s="231"/>
      <c r="Z44" s="8"/>
      <c r="AA44" s="231"/>
      <c r="AC44" s="14"/>
      <c r="AD44" s="238" t="str">
        <f>IFERROR(IF(ISNUMBER(SEARCH("students",$AC$5)),AC44/('2a. Enter LEA Data'!$F48),AC44/(('2a. Enter LEA Data'!$F48)/100)),"")</f>
        <v/>
      </c>
      <c r="AE44" s="270"/>
      <c r="AF44" s="14"/>
      <c r="AG44" s="238" t="str">
        <f>IFERROR(IF(ISNUMBER(SEARCH("students",$AF$5)),AF44/('2a. Enter LEA Data'!$F48),AF44/(('2a. Enter LEA Data'!$F48)/100)),"")</f>
        <v/>
      </c>
      <c r="AH44" s="270"/>
      <c r="AI44" s="14"/>
      <c r="AJ44" s="238" t="str">
        <f>IFERROR(IF(ISNUMBER(SEARCH("students",$AI$5)),AI44/('2a. Enter LEA Data'!$F48),AI44/(('2a. Enter LEA Data'!$F48)/100)),"")</f>
        <v/>
      </c>
      <c r="AL44" s="14"/>
      <c r="AM44" s="238" t="str">
        <f>IFERROR(AL44/(('2a. Enter LEA Data'!$F48)/100),"")</f>
        <v/>
      </c>
      <c r="AO44" s="14"/>
      <c r="AP44" s="238" t="str">
        <f>IFERROR(AO44/(('2a. Enter LEA Data'!$F48)/100),"")</f>
        <v/>
      </c>
      <c r="AR44" s="8"/>
      <c r="AS44" s="193"/>
      <c r="AU44" s="22"/>
      <c r="AV44" s="245"/>
      <c r="AW44" s="22"/>
      <c r="AX44" s="245"/>
      <c r="AY44" s="22"/>
    </row>
    <row r="45" spans="2:51">
      <c r="B45" s="235" t="str">
        <f>IF('2a. Enter LEA Data'!B49="","",'2a. Enter LEA Data'!B49)</f>
        <v/>
      </c>
      <c r="C45" s="236"/>
      <c r="E45" s="14"/>
      <c r="F45" s="185" t="str">
        <f>IFERROR(E45/'2a. Enter LEA Data'!$F49,"")</f>
        <v/>
      </c>
      <c r="G45" s="237"/>
      <c r="H45" s="14"/>
      <c r="I45" s="185" t="str">
        <f>IFERROR(H45/'2a. Enter LEA Data'!$H49,"")</f>
        <v/>
      </c>
      <c r="K45" s="14"/>
      <c r="L45" s="238" t="str">
        <f>IFERROR(IF(ISNUMBER(SEARCH("students",$K$5)),K45/('2a. Enter LEA Data'!$F49),K45/(('2a. Enter LEA Data'!$F49)/100)),"")</f>
        <v/>
      </c>
      <c r="M45" s="270"/>
      <c r="N45" s="14"/>
      <c r="O45" s="238" t="str">
        <f>IFERROR(IF(ISNUMBER(SEARCH("students",$K$5)),N45/('2a. Enter LEA Data'!$F49),N45/(('2a. Enter LEA Data'!$F49)/100)),"")</f>
        <v/>
      </c>
      <c r="P45" s="270"/>
      <c r="Q45" s="14"/>
      <c r="R45" s="238" t="str">
        <f>IFERROR(IF(ISNUMBER(SEARCH("students",$K$5)),Q45/('2a. Enter LEA Data'!$F49),Q45/(('2a. Enter LEA Data'!$F49)/100)),"")</f>
        <v/>
      </c>
      <c r="S45" s="270"/>
      <c r="T45" s="14"/>
      <c r="U45" s="238" t="str">
        <f>IFERROR(IF(ISNUMBER(SEARCH("students",$K$5)),T45/('2a. Enter LEA Data'!$F49),T45/(('2a. Enter LEA Data'!$F49)/100)),"")</f>
        <v/>
      </c>
      <c r="W45" s="8"/>
      <c r="X45" s="231"/>
      <c r="Z45" s="8"/>
      <c r="AA45" s="231"/>
      <c r="AC45" s="14"/>
      <c r="AD45" s="238" t="str">
        <f>IFERROR(IF(ISNUMBER(SEARCH("students",$AC$5)),AC45/('2a. Enter LEA Data'!$F49),AC45/(('2a. Enter LEA Data'!$F49)/100)),"")</f>
        <v/>
      </c>
      <c r="AE45" s="270"/>
      <c r="AF45" s="14"/>
      <c r="AG45" s="238" t="str">
        <f>IFERROR(IF(ISNUMBER(SEARCH("students",$AF$5)),AF45/('2a. Enter LEA Data'!$F49),AF45/(('2a. Enter LEA Data'!$F49)/100)),"")</f>
        <v/>
      </c>
      <c r="AH45" s="270"/>
      <c r="AI45" s="14"/>
      <c r="AJ45" s="238" t="str">
        <f>IFERROR(IF(ISNUMBER(SEARCH("students",$AI$5)),AI45/('2a. Enter LEA Data'!$F49),AI45/(('2a. Enter LEA Data'!$F49)/100)),"")</f>
        <v/>
      </c>
      <c r="AL45" s="14"/>
      <c r="AM45" s="238" t="str">
        <f>IFERROR(AL45/(('2a. Enter LEA Data'!$F49)/100),"")</f>
        <v/>
      </c>
      <c r="AO45" s="14"/>
      <c r="AP45" s="238" t="str">
        <f>IFERROR(AO45/(('2a. Enter LEA Data'!$F49)/100),"")</f>
        <v/>
      </c>
      <c r="AR45" s="8"/>
      <c r="AS45" s="193"/>
      <c r="AU45" s="22"/>
      <c r="AV45" s="245"/>
      <c r="AW45" s="22"/>
      <c r="AX45" s="245"/>
      <c r="AY45" s="22"/>
    </row>
    <row r="46" spans="2:51">
      <c r="B46" s="235" t="str">
        <f>IF('2a. Enter LEA Data'!B50="","",'2a. Enter LEA Data'!B50)</f>
        <v/>
      </c>
      <c r="C46" s="236"/>
      <c r="E46" s="14"/>
      <c r="F46" s="185" t="str">
        <f>IFERROR(E46/'2a. Enter LEA Data'!$F50,"")</f>
        <v/>
      </c>
      <c r="G46" s="237"/>
      <c r="H46" s="14"/>
      <c r="I46" s="185" t="str">
        <f>IFERROR(H46/'2a. Enter LEA Data'!$H50,"")</f>
        <v/>
      </c>
      <c r="K46" s="14"/>
      <c r="L46" s="238" t="str">
        <f>IFERROR(IF(ISNUMBER(SEARCH("students",$K$5)),K46/('2a. Enter LEA Data'!$F50),K46/(('2a. Enter LEA Data'!$F50)/100)),"")</f>
        <v/>
      </c>
      <c r="M46" s="270"/>
      <c r="N46" s="14"/>
      <c r="O46" s="238" t="str">
        <f>IFERROR(IF(ISNUMBER(SEARCH("students",$K$5)),N46/('2a. Enter LEA Data'!$F50),N46/(('2a. Enter LEA Data'!$F50)/100)),"")</f>
        <v/>
      </c>
      <c r="P46" s="270"/>
      <c r="Q46" s="14"/>
      <c r="R46" s="238" t="str">
        <f>IFERROR(IF(ISNUMBER(SEARCH("students",$K$5)),Q46/('2a. Enter LEA Data'!$F50),Q46/(('2a. Enter LEA Data'!$F50)/100)),"")</f>
        <v/>
      </c>
      <c r="S46" s="270"/>
      <c r="T46" s="14"/>
      <c r="U46" s="238" t="str">
        <f>IFERROR(IF(ISNUMBER(SEARCH("students",$K$5)),T46/('2a. Enter LEA Data'!$F50),T46/(('2a. Enter LEA Data'!$F50)/100)),"")</f>
        <v/>
      </c>
      <c r="W46" s="8"/>
      <c r="X46" s="231"/>
      <c r="Z46" s="8"/>
      <c r="AA46" s="231"/>
      <c r="AC46" s="14"/>
      <c r="AD46" s="238" t="str">
        <f>IFERROR(IF(ISNUMBER(SEARCH("students",$AC$5)),AC46/('2a. Enter LEA Data'!$F50),AC46/(('2a. Enter LEA Data'!$F50)/100)),"")</f>
        <v/>
      </c>
      <c r="AE46" s="270"/>
      <c r="AF46" s="14"/>
      <c r="AG46" s="238" t="str">
        <f>IFERROR(IF(ISNUMBER(SEARCH("students",$AF$5)),AF46/('2a. Enter LEA Data'!$F50),AF46/(('2a. Enter LEA Data'!$F50)/100)),"")</f>
        <v/>
      </c>
      <c r="AH46" s="270"/>
      <c r="AI46" s="14"/>
      <c r="AJ46" s="238" t="str">
        <f>IFERROR(IF(ISNUMBER(SEARCH("students",$AI$5)),AI46/('2a. Enter LEA Data'!$F50),AI46/(('2a. Enter LEA Data'!$F50)/100)),"")</f>
        <v/>
      </c>
      <c r="AL46" s="14"/>
      <c r="AM46" s="238" t="str">
        <f>IFERROR(AL46/(('2a. Enter LEA Data'!$F50)/100),"")</f>
        <v/>
      </c>
      <c r="AO46" s="14"/>
      <c r="AP46" s="238" t="str">
        <f>IFERROR(AO46/(('2a. Enter LEA Data'!$F50)/100),"")</f>
        <v/>
      </c>
      <c r="AR46" s="8"/>
      <c r="AS46" s="193"/>
      <c r="AU46" s="22"/>
      <c r="AV46" s="245"/>
      <c r="AW46" s="22"/>
      <c r="AX46" s="245"/>
      <c r="AY46" s="22"/>
    </row>
    <row r="47" spans="2:51">
      <c r="B47" s="235" t="str">
        <f>IF('2a. Enter LEA Data'!B51="","",'2a. Enter LEA Data'!B51)</f>
        <v/>
      </c>
      <c r="C47" s="236"/>
      <c r="E47" s="14"/>
      <c r="F47" s="185" t="str">
        <f>IFERROR(E47/'2a. Enter LEA Data'!$F51,"")</f>
        <v/>
      </c>
      <c r="G47" s="237"/>
      <c r="H47" s="14"/>
      <c r="I47" s="185" t="str">
        <f>IFERROR(H47/'2a. Enter LEA Data'!$H51,"")</f>
        <v/>
      </c>
      <c r="K47" s="14"/>
      <c r="L47" s="238" t="str">
        <f>IFERROR(IF(ISNUMBER(SEARCH("students",$K$5)),K47/('2a. Enter LEA Data'!$F51),K47/(('2a. Enter LEA Data'!$F51)/100)),"")</f>
        <v/>
      </c>
      <c r="M47" s="270"/>
      <c r="N47" s="14"/>
      <c r="O47" s="238" t="str">
        <f>IFERROR(IF(ISNUMBER(SEARCH("students",$K$5)),N47/('2a. Enter LEA Data'!$F51),N47/(('2a. Enter LEA Data'!$F51)/100)),"")</f>
        <v/>
      </c>
      <c r="P47" s="270"/>
      <c r="Q47" s="14"/>
      <c r="R47" s="238" t="str">
        <f>IFERROR(IF(ISNUMBER(SEARCH("students",$K$5)),Q47/('2a. Enter LEA Data'!$F51),Q47/(('2a. Enter LEA Data'!$F51)/100)),"")</f>
        <v/>
      </c>
      <c r="S47" s="270"/>
      <c r="T47" s="14"/>
      <c r="U47" s="238" t="str">
        <f>IFERROR(IF(ISNUMBER(SEARCH("students",$K$5)),T47/('2a. Enter LEA Data'!$F51),T47/(('2a. Enter LEA Data'!$F51)/100)),"")</f>
        <v/>
      </c>
      <c r="W47" s="8"/>
      <c r="X47" s="231"/>
      <c r="Z47" s="8"/>
      <c r="AA47" s="231"/>
      <c r="AC47" s="14"/>
      <c r="AD47" s="238" t="str">
        <f>IFERROR(IF(ISNUMBER(SEARCH("students",$AC$5)),AC47/('2a. Enter LEA Data'!$F51),AC47/(('2a. Enter LEA Data'!$F51)/100)),"")</f>
        <v/>
      </c>
      <c r="AE47" s="270"/>
      <c r="AF47" s="14"/>
      <c r="AG47" s="238" t="str">
        <f>IFERROR(IF(ISNUMBER(SEARCH("students",$AF$5)),AF47/('2a. Enter LEA Data'!$F51),AF47/(('2a. Enter LEA Data'!$F51)/100)),"")</f>
        <v/>
      </c>
      <c r="AH47" s="270"/>
      <c r="AI47" s="14"/>
      <c r="AJ47" s="238" t="str">
        <f>IFERROR(IF(ISNUMBER(SEARCH("students",$AI$5)),AI47/('2a. Enter LEA Data'!$F51),AI47/(('2a. Enter LEA Data'!$F51)/100)),"")</f>
        <v/>
      </c>
      <c r="AL47" s="14"/>
      <c r="AM47" s="238" t="str">
        <f>IFERROR(AL47/(('2a. Enter LEA Data'!$F51)/100),"")</f>
        <v/>
      </c>
      <c r="AO47" s="14"/>
      <c r="AP47" s="238" t="str">
        <f>IFERROR(AO47/(('2a. Enter LEA Data'!$F51)/100),"")</f>
        <v/>
      </c>
      <c r="AR47" s="8"/>
      <c r="AS47" s="193"/>
      <c r="AU47" s="22"/>
      <c r="AV47" s="245"/>
      <c r="AW47" s="22"/>
      <c r="AX47" s="245"/>
      <c r="AY47" s="22"/>
    </row>
    <row r="48" spans="2:51">
      <c r="B48" s="235" t="str">
        <f>IF('2a. Enter LEA Data'!B52="","",'2a. Enter LEA Data'!B52)</f>
        <v/>
      </c>
      <c r="C48" s="236"/>
      <c r="E48" s="14"/>
      <c r="F48" s="185" t="str">
        <f>IFERROR(E48/'2a. Enter LEA Data'!$F52,"")</f>
        <v/>
      </c>
      <c r="G48" s="237"/>
      <c r="H48" s="14"/>
      <c r="I48" s="185" t="str">
        <f>IFERROR(H48/'2a. Enter LEA Data'!$H52,"")</f>
        <v/>
      </c>
      <c r="K48" s="14"/>
      <c r="L48" s="238" t="str">
        <f>IFERROR(IF(ISNUMBER(SEARCH("students",$K$5)),K48/('2a. Enter LEA Data'!$F52),K48/(('2a. Enter LEA Data'!$F52)/100)),"")</f>
        <v/>
      </c>
      <c r="M48" s="270"/>
      <c r="N48" s="14"/>
      <c r="O48" s="238" t="str">
        <f>IFERROR(IF(ISNUMBER(SEARCH("students",$K$5)),N48/('2a. Enter LEA Data'!$F52),N48/(('2a. Enter LEA Data'!$F52)/100)),"")</f>
        <v/>
      </c>
      <c r="P48" s="270"/>
      <c r="Q48" s="14"/>
      <c r="R48" s="238" t="str">
        <f>IFERROR(IF(ISNUMBER(SEARCH("students",$K$5)),Q48/('2a. Enter LEA Data'!$F52),Q48/(('2a. Enter LEA Data'!$F52)/100)),"")</f>
        <v/>
      </c>
      <c r="S48" s="270"/>
      <c r="T48" s="14"/>
      <c r="U48" s="238" t="str">
        <f>IFERROR(IF(ISNUMBER(SEARCH("students",$K$5)),T48/('2a. Enter LEA Data'!$F52),T48/(('2a. Enter LEA Data'!$F52)/100)),"")</f>
        <v/>
      </c>
      <c r="W48" s="8"/>
      <c r="X48" s="231"/>
      <c r="Z48" s="8"/>
      <c r="AA48" s="231"/>
      <c r="AC48" s="14"/>
      <c r="AD48" s="238" t="str">
        <f>IFERROR(IF(ISNUMBER(SEARCH("students",$AC$5)),AC48/('2a. Enter LEA Data'!$F52),AC48/(('2a. Enter LEA Data'!$F52)/100)),"")</f>
        <v/>
      </c>
      <c r="AE48" s="270"/>
      <c r="AF48" s="14"/>
      <c r="AG48" s="238" t="str">
        <f>IFERROR(IF(ISNUMBER(SEARCH("students",$AF$5)),AF48/('2a. Enter LEA Data'!$F52),AF48/(('2a. Enter LEA Data'!$F52)/100)),"")</f>
        <v/>
      </c>
      <c r="AH48" s="270"/>
      <c r="AI48" s="14"/>
      <c r="AJ48" s="238" t="str">
        <f>IFERROR(IF(ISNUMBER(SEARCH("students",$AI$5)),AI48/('2a. Enter LEA Data'!$F52),AI48/(('2a. Enter LEA Data'!$F52)/100)),"")</f>
        <v/>
      </c>
      <c r="AL48" s="14"/>
      <c r="AM48" s="238" t="str">
        <f>IFERROR(AL48/(('2a. Enter LEA Data'!$F52)/100),"")</f>
        <v/>
      </c>
      <c r="AO48" s="14"/>
      <c r="AP48" s="238" t="str">
        <f>IFERROR(AO48/(('2a. Enter LEA Data'!$F52)/100),"")</f>
        <v/>
      </c>
      <c r="AR48" s="8"/>
      <c r="AS48" s="193"/>
      <c r="AU48" s="22"/>
      <c r="AV48" s="245"/>
      <c r="AW48" s="22"/>
      <c r="AX48" s="245"/>
      <c r="AY48" s="22"/>
    </row>
    <row r="49" spans="2:51">
      <c r="B49" s="235" t="str">
        <f>IF('2a. Enter LEA Data'!B53="","",'2a. Enter LEA Data'!B53)</f>
        <v/>
      </c>
      <c r="C49" s="236"/>
      <c r="E49" s="14"/>
      <c r="F49" s="185" t="str">
        <f>IFERROR(E49/'2a. Enter LEA Data'!$F53,"")</f>
        <v/>
      </c>
      <c r="G49" s="237"/>
      <c r="H49" s="14"/>
      <c r="I49" s="185" t="str">
        <f>IFERROR(H49/'2a. Enter LEA Data'!$H53,"")</f>
        <v/>
      </c>
      <c r="K49" s="14"/>
      <c r="L49" s="238" t="str">
        <f>IFERROR(IF(ISNUMBER(SEARCH("students",$K$5)),K49/('2a. Enter LEA Data'!$F53),K49/(('2a. Enter LEA Data'!$F53)/100)),"")</f>
        <v/>
      </c>
      <c r="M49" s="270"/>
      <c r="N49" s="14"/>
      <c r="O49" s="238" t="str">
        <f>IFERROR(IF(ISNUMBER(SEARCH("students",$K$5)),N49/('2a. Enter LEA Data'!$F53),N49/(('2a. Enter LEA Data'!$F53)/100)),"")</f>
        <v/>
      </c>
      <c r="P49" s="270"/>
      <c r="Q49" s="14"/>
      <c r="R49" s="238" t="str">
        <f>IFERROR(IF(ISNUMBER(SEARCH("students",$K$5)),Q49/('2a. Enter LEA Data'!$F53),Q49/(('2a. Enter LEA Data'!$F53)/100)),"")</f>
        <v/>
      </c>
      <c r="S49" s="270"/>
      <c r="T49" s="14"/>
      <c r="U49" s="238" t="str">
        <f>IFERROR(IF(ISNUMBER(SEARCH("students",$K$5)),T49/('2a. Enter LEA Data'!$F53),T49/(('2a. Enter LEA Data'!$F53)/100)),"")</f>
        <v/>
      </c>
      <c r="W49" s="8"/>
      <c r="X49" s="231"/>
      <c r="Z49" s="8"/>
      <c r="AA49" s="231"/>
      <c r="AC49" s="14"/>
      <c r="AD49" s="238" t="str">
        <f>IFERROR(IF(ISNUMBER(SEARCH("students",$AC$5)),AC49/('2a. Enter LEA Data'!$F53),AC49/(('2a. Enter LEA Data'!$F53)/100)),"")</f>
        <v/>
      </c>
      <c r="AE49" s="270"/>
      <c r="AF49" s="14"/>
      <c r="AG49" s="238" t="str">
        <f>IFERROR(IF(ISNUMBER(SEARCH("students",$AF$5)),AF49/('2a. Enter LEA Data'!$F53),AF49/(('2a. Enter LEA Data'!$F53)/100)),"")</f>
        <v/>
      </c>
      <c r="AH49" s="270"/>
      <c r="AI49" s="14"/>
      <c r="AJ49" s="238" t="str">
        <f>IFERROR(IF(ISNUMBER(SEARCH("students",$AI$5)),AI49/('2a. Enter LEA Data'!$F53),AI49/(('2a. Enter LEA Data'!$F53)/100)),"")</f>
        <v/>
      </c>
      <c r="AL49" s="14"/>
      <c r="AM49" s="238" t="str">
        <f>IFERROR(AL49/(('2a. Enter LEA Data'!$F53)/100),"")</f>
        <v/>
      </c>
      <c r="AO49" s="14"/>
      <c r="AP49" s="238" t="str">
        <f>IFERROR(AO49/(('2a. Enter LEA Data'!$F53)/100),"")</f>
        <v/>
      </c>
      <c r="AR49" s="8"/>
      <c r="AS49" s="193"/>
      <c r="AU49" s="22"/>
      <c r="AV49" s="245"/>
      <c r="AW49" s="22"/>
      <c r="AX49" s="245"/>
      <c r="AY49" s="22"/>
    </row>
    <row r="50" spans="2:51">
      <c r="B50" s="235" t="str">
        <f>IF('2a. Enter LEA Data'!B54="","",'2a. Enter LEA Data'!B54)</f>
        <v/>
      </c>
      <c r="C50" s="236"/>
      <c r="E50" s="14"/>
      <c r="F50" s="185" t="str">
        <f>IFERROR(E50/'2a. Enter LEA Data'!$F54,"")</f>
        <v/>
      </c>
      <c r="G50" s="237"/>
      <c r="H50" s="14"/>
      <c r="I50" s="185" t="str">
        <f>IFERROR(H50/'2a. Enter LEA Data'!$H54,"")</f>
        <v/>
      </c>
      <c r="K50" s="14"/>
      <c r="L50" s="238" t="str">
        <f>IFERROR(IF(ISNUMBER(SEARCH("students",$K$5)),K50/('2a. Enter LEA Data'!$F54),K50/(('2a. Enter LEA Data'!$F54)/100)),"")</f>
        <v/>
      </c>
      <c r="M50" s="270"/>
      <c r="N50" s="14"/>
      <c r="O50" s="238" t="str">
        <f>IFERROR(IF(ISNUMBER(SEARCH("students",$K$5)),N50/('2a. Enter LEA Data'!$F54),N50/(('2a. Enter LEA Data'!$F54)/100)),"")</f>
        <v/>
      </c>
      <c r="P50" s="270"/>
      <c r="Q50" s="14"/>
      <c r="R50" s="238" t="str">
        <f>IFERROR(IF(ISNUMBER(SEARCH("students",$K$5)),Q50/('2a. Enter LEA Data'!$F54),Q50/(('2a. Enter LEA Data'!$F54)/100)),"")</f>
        <v/>
      </c>
      <c r="S50" s="270"/>
      <c r="T50" s="14"/>
      <c r="U50" s="238" t="str">
        <f>IFERROR(IF(ISNUMBER(SEARCH("students",$K$5)),T50/('2a. Enter LEA Data'!$F54),T50/(('2a. Enter LEA Data'!$F54)/100)),"")</f>
        <v/>
      </c>
      <c r="W50" s="8"/>
      <c r="X50" s="231"/>
      <c r="Z50" s="8"/>
      <c r="AA50" s="231"/>
      <c r="AC50" s="14"/>
      <c r="AD50" s="238" t="str">
        <f>IFERROR(IF(ISNUMBER(SEARCH("students",$AC$5)),AC50/('2a. Enter LEA Data'!$F54),AC50/(('2a. Enter LEA Data'!$F54)/100)),"")</f>
        <v/>
      </c>
      <c r="AE50" s="270"/>
      <c r="AF50" s="14"/>
      <c r="AG50" s="238" t="str">
        <f>IFERROR(IF(ISNUMBER(SEARCH("students",$AF$5)),AF50/('2a. Enter LEA Data'!$F54),AF50/(('2a. Enter LEA Data'!$F54)/100)),"")</f>
        <v/>
      </c>
      <c r="AH50" s="270"/>
      <c r="AI50" s="14"/>
      <c r="AJ50" s="238" t="str">
        <f>IFERROR(IF(ISNUMBER(SEARCH("students",$AI$5)),AI50/('2a. Enter LEA Data'!$F54),AI50/(('2a. Enter LEA Data'!$F54)/100)),"")</f>
        <v/>
      </c>
      <c r="AL50" s="14"/>
      <c r="AM50" s="238" t="str">
        <f>IFERROR(AL50/(('2a. Enter LEA Data'!$F54)/100),"")</f>
        <v/>
      </c>
      <c r="AO50" s="14"/>
      <c r="AP50" s="238" t="str">
        <f>IFERROR(AO50/(('2a. Enter LEA Data'!$F54)/100),"")</f>
        <v/>
      </c>
      <c r="AR50" s="8"/>
      <c r="AS50" s="193"/>
      <c r="AU50" s="22"/>
      <c r="AV50" s="245"/>
      <c r="AW50" s="22"/>
      <c r="AX50" s="245"/>
      <c r="AY50" s="22"/>
    </row>
    <row r="51" spans="2:51">
      <c r="B51" s="235" t="str">
        <f>IF('2a. Enter LEA Data'!B55="","",'2a. Enter LEA Data'!B55)</f>
        <v/>
      </c>
      <c r="C51" s="236"/>
      <c r="E51" s="14"/>
      <c r="F51" s="185" t="str">
        <f>IFERROR(E51/'2a. Enter LEA Data'!$F55,"")</f>
        <v/>
      </c>
      <c r="G51" s="237"/>
      <c r="H51" s="14"/>
      <c r="I51" s="185" t="str">
        <f>IFERROR(H51/'2a. Enter LEA Data'!$H55,"")</f>
        <v/>
      </c>
      <c r="K51" s="14"/>
      <c r="L51" s="238" t="str">
        <f>IFERROR(IF(ISNUMBER(SEARCH("students",$K$5)),K51/('2a. Enter LEA Data'!$F55),K51/(('2a. Enter LEA Data'!$F55)/100)),"")</f>
        <v/>
      </c>
      <c r="M51" s="270"/>
      <c r="N51" s="14"/>
      <c r="O51" s="238" t="str">
        <f>IFERROR(IF(ISNUMBER(SEARCH("students",$K$5)),N51/('2a. Enter LEA Data'!$F55),N51/(('2a. Enter LEA Data'!$F55)/100)),"")</f>
        <v/>
      </c>
      <c r="P51" s="270"/>
      <c r="Q51" s="14"/>
      <c r="R51" s="238" t="str">
        <f>IFERROR(IF(ISNUMBER(SEARCH("students",$K$5)),Q51/('2a. Enter LEA Data'!$F55),Q51/(('2a. Enter LEA Data'!$F55)/100)),"")</f>
        <v/>
      </c>
      <c r="S51" s="270"/>
      <c r="T51" s="14"/>
      <c r="U51" s="238" t="str">
        <f>IFERROR(IF(ISNUMBER(SEARCH("students",$K$5)),T51/('2a. Enter LEA Data'!$F55),T51/(('2a. Enter LEA Data'!$F55)/100)),"")</f>
        <v/>
      </c>
      <c r="W51" s="8"/>
      <c r="X51" s="231"/>
      <c r="Z51" s="8"/>
      <c r="AA51" s="231"/>
      <c r="AC51" s="14"/>
      <c r="AD51" s="238" t="str">
        <f>IFERROR(IF(ISNUMBER(SEARCH("students",$AC$5)),AC51/('2a. Enter LEA Data'!$F55),AC51/(('2a. Enter LEA Data'!$F55)/100)),"")</f>
        <v/>
      </c>
      <c r="AE51" s="270"/>
      <c r="AF51" s="14"/>
      <c r="AG51" s="238" t="str">
        <f>IFERROR(IF(ISNUMBER(SEARCH("students",$AF$5)),AF51/('2a. Enter LEA Data'!$F55),AF51/(('2a. Enter LEA Data'!$F55)/100)),"")</f>
        <v/>
      </c>
      <c r="AH51" s="270"/>
      <c r="AI51" s="14"/>
      <c r="AJ51" s="238" t="str">
        <f>IFERROR(IF(ISNUMBER(SEARCH("students",$AI$5)),AI51/('2a. Enter LEA Data'!$F55),AI51/(('2a. Enter LEA Data'!$F55)/100)),"")</f>
        <v/>
      </c>
      <c r="AL51" s="14"/>
      <c r="AM51" s="238" t="str">
        <f>IFERROR(AL51/(('2a. Enter LEA Data'!$F55)/100),"")</f>
        <v/>
      </c>
      <c r="AO51" s="14"/>
      <c r="AP51" s="238" t="str">
        <f>IFERROR(AO51/(('2a. Enter LEA Data'!$F55)/100),"")</f>
        <v/>
      </c>
      <c r="AR51" s="8"/>
      <c r="AS51" s="193"/>
      <c r="AU51" s="22"/>
      <c r="AV51" s="245"/>
      <c r="AW51" s="22"/>
      <c r="AX51" s="245"/>
      <c r="AY51" s="22"/>
    </row>
    <row r="52" spans="2:51">
      <c r="B52" s="235" t="str">
        <f>IF('2a. Enter LEA Data'!B56="","",'2a. Enter LEA Data'!B56)</f>
        <v/>
      </c>
      <c r="C52" s="236"/>
      <c r="E52" s="14"/>
      <c r="F52" s="185" t="str">
        <f>IFERROR(E52/'2a. Enter LEA Data'!$F56,"")</f>
        <v/>
      </c>
      <c r="G52" s="237"/>
      <c r="H52" s="14"/>
      <c r="I52" s="185" t="str">
        <f>IFERROR(H52/'2a. Enter LEA Data'!$H56,"")</f>
        <v/>
      </c>
      <c r="K52" s="14"/>
      <c r="L52" s="238" t="str">
        <f>IFERROR(IF(ISNUMBER(SEARCH("students",$K$5)),K52/('2a. Enter LEA Data'!$F56),K52/(('2a. Enter LEA Data'!$F56)/100)),"")</f>
        <v/>
      </c>
      <c r="M52" s="270"/>
      <c r="N52" s="14"/>
      <c r="O52" s="238" t="str">
        <f>IFERROR(IF(ISNUMBER(SEARCH("students",$K$5)),N52/('2a. Enter LEA Data'!$F56),N52/(('2a. Enter LEA Data'!$F56)/100)),"")</f>
        <v/>
      </c>
      <c r="P52" s="270"/>
      <c r="Q52" s="14"/>
      <c r="R52" s="238" t="str">
        <f>IFERROR(IF(ISNUMBER(SEARCH("students",$K$5)),Q52/('2a. Enter LEA Data'!$F56),Q52/(('2a. Enter LEA Data'!$F56)/100)),"")</f>
        <v/>
      </c>
      <c r="S52" s="270"/>
      <c r="T52" s="14"/>
      <c r="U52" s="238" t="str">
        <f>IFERROR(IF(ISNUMBER(SEARCH("students",$K$5)),T52/('2a. Enter LEA Data'!$F56),T52/(('2a. Enter LEA Data'!$F56)/100)),"")</f>
        <v/>
      </c>
      <c r="W52" s="8"/>
      <c r="X52" s="231"/>
      <c r="Z52" s="8"/>
      <c r="AA52" s="231"/>
      <c r="AC52" s="14"/>
      <c r="AD52" s="238" t="str">
        <f>IFERROR(IF(ISNUMBER(SEARCH("students",$AC$5)),AC52/('2a. Enter LEA Data'!$F56),AC52/(('2a. Enter LEA Data'!$F56)/100)),"")</f>
        <v/>
      </c>
      <c r="AE52" s="270"/>
      <c r="AF52" s="14"/>
      <c r="AG52" s="238" t="str">
        <f>IFERROR(IF(ISNUMBER(SEARCH("students",$AF$5)),AF52/('2a. Enter LEA Data'!$F56),AF52/(('2a. Enter LEA Data'!$F56)/100)),"")</f>
        <v/>
      </c>
      <c r="AH52" s="270"/>
      <c r="AI52" s="14"/>
      <c r="AJ52" s="238" t="str">
        <f>IFERROR(IF(ISNUMBER(SEARCH("students",$AI$5)),AI52/('2a. Enter LEA Data'!$F56),AI52/(('2a. Enter LEA Data'!$F56)/100)),"")</f>
        <v/>
      </c>
      <c r="AL52" s="14"/>
      <c r="AM52" s="238" t="str">
        <f>IFERROR(AL52/(('2a. Enter LEA Data'!$F56)/100),"")</f>
        <v/>
      </c>
      <c r="AO52" s="14"/>
      <c r="AP52" s="238" t="str">
        <f>IFERROR(AO52/(('2a. Enter LEA Data'!$F56)/100),"")</f>
        <v/>
      </c>
      <c r="AR52" s="8"/>
      <c r="AS52" s="193"/>
      <c r="AU52" s="22"/>
      <c r="AV52" s="245"/>
      <c r="AW52" s="22"/>
      <c r="AX52" s="245"/>
      <c r="AY52" s="22"/>
    </row>
    <row r="53" spans="2:51">
      <c r="B53" s="235" t="str">
        <f>IF('2a. Enter LEA Data'!B57="","",'2a. Enter LEA Data'!B57)</f>
        <v/>
      </c>
      <c r="C53" s="236"/>
      <c r="E53" s="14"/>
      <c r="F53" s="185" t="str">
        <f>IFERROR(E53/'2a. Enter LEA Data'!$F57,"")</f>
        <v/>
      </c>
      <c r="G53" s="237"/>
      <c r="H53" s="14"/>
      <c r="I53" s="185" t="str">
        <f>IFERROR(H53/'2a. Enter LEA Data'!$H57,"")</f>
        <v/>
      </c>
      <c r="K53" s="14"/>
      <c r="L53" s="238" t="str">
        <f>IFERROR(IF(ISNUMBER(SEARCH("students",$K$5)),K53/('2a. Enter LEA Data'!$F57),K53/(('2a. Enter LEA Data'!$F57)/100)),"")</f>
        <v/>
      </c>
      <c r="M53" s="270"/>
      <c r="N53" s="14"/>
      <c r="O53" s="238" t="str">
        <f>IFERROR(IF(ISNUMBER(SEARCH("students",$K$5)),N53/('2a. Enter LEA Data'!$F57),N53/(('2a. Enter LEA Data'!$F57)/100)),"")</f>
        <v/>
      </c>
      <c r="P53" s="270"/>
      <c r="Q53" s="14"/>
      <c r="R53" s="238" t="str">
        <f>IFERROR(IF(ISNUMBER(SEARCH("students",$K$5)),Q53/('2a. Enter LEA Data'!$F57),Q53/(('2a. Enter LEA Data'!$F57)/100)),"")</f>
        <v/>
      </c>
      <c r="S53" s="270"/>
      <c r="T53" s="14"/>
      <c r="U53" s="238" t="str">
        <f>IFERROR(IF(ISNUMBER(SEARCH("students",$K$5)),T53/('2a. Enter LEA Data'!$F57),T53/(('2a. Enter LEA Data'!$F57)/100)),"")</f>
        <v/>
      </c>
      <c r="W53" s="8"/>
      <c r="X53" s="231"/>
      <c r="Z53" s="8"/>
      <c r="AA53" s="231"/>
      <c r="AC53" s="14"/>
      <c r="AD53" s="238" t="str">
        <f>IFERROR(IF(ISNUMBER(SEARCH("students",$AC$5)),AC53/('2a. Enter LEA Data'!$F57),AC53/(('2a. Enter LEA Data'!$F57)/100)),"")</f>
        <v/>
      </c>
      <c r="AE53" s="270"/>
      <c r="AF53" s="14"/>
      <c r="AG53" s="238" t="str">
        <f>IFERROR(IF(ISNUMBER(SEARCH("students",$AF$5)),AF53/('2a. Enter LEA Data'!$F57),AF53/(('2a. Enter LEA Data'!$F57)/100)),"")</f>
        <v/>
      </c>
      <c r="AH53" s="270"/>
      <c r="AI53" s="14"/>
      <c r="AJ53" s="238" t="str">
        <f>IFERROR(IF(ISNUMBER(SEARCH("students",$AI$5)),AI53/('2a. Enter LEA Data'!$F57),AI53/(('2a. Enter LEA Data'!$F57)/100)),"")</f>
        <v/>
      </c>
      <c r="AL53" s="14"/>
      <c r="AM53" s="238" t="str">
        <f>IFERROR(AL53/(('2a. Enter LEA Data'!$F57)/100),"")</f>
        <v/>
      </c>
      <c r="AO53" s="14"/>
      <c r="AP53" s="238" t="str">
        <f>IFERROR(AO53/(('2a. Enter LEA Data'!$F57)/100),"")</f>
        <v/>
      </c>
      <c r="AR53" s="8"/>
      <c r="AS53" s="193"/>
      <c r="AU53" s="22"/>
      <c r="AV53" s="245"/>
      <c r="AW53" s="22"/>
      <c r="AX53" s="245"/>
      <c r="AY53" s="22"/>
    </row>
    <row r="54" spans="2:51">
      <c r="B54" s="235" t="str">
        <f>IF('2a. Enter LEA Data'!B58="","",'2a. Enter LEA Data'!B58)</f>
        <v/>
      </c>
      <c r="C54" s="236"/>
      <c r="E54" s="14"/>
      <c r="F54" s="185" t="str">
        <f>IFERROR(E54/'2a. Enter LEA Data'!$F58,"")</f>
        <v/>
      </c>
      <c r="G54" s="237"/>
      <c r="H54" s="14"/>
      <c r="I54" s="185" t="str">
        <f>IFERROR(H54/'2a. Enter LEA Data'!$H58,"")</f>
        <v/>
      </c>
      <c r="K54" s="14"/>
      <c r="L54" s="238" t="str">
        <f>IFERROR(IF(ISNUMBER(SEARCH("students",$K$5)),K54/('2a. Enter LEA Data'!$F58),K54/(('2a. Enter LEA Data'!$F58)/100)),"")</f>
        <v/>
      </c>
      <c r="M54" s="270"/>
      <c r="N54" s="14"/>
      <c r="O54" s="238" t="str">
        <f>IFERROR(IF(ISNUMBER(SEARCH("students",$K$5)),N54/('2a. Enter LEA Data'!$F58),N54/(('2a. Enter LEA Data'!$F58)/100)),"")</f>
        <v/>
      </c>
      <c r="P54" s="270"/>
      <c r="Q54" s="14"/>
      <c r="R54" s="238" t="str">
        <f>IFERROR(IF(ISNUMBER(SEARCH("students",$K$5)),Q54/('2a. Enter LEA Data'!$F58),Q54/(('2a. Enter LEA Data'!$F58)/100)),"")</f>
        <v/>
      </c>
      <c r="S54" s="270"/>
      <c r="T54" s="14"/>
      <c r="U54" s="238" t="str">
        <f>IFERROR(IF(ISNUMBER(SEARCH("students",$K$5)),T54/('2a. Enter LEA Data'!$F58),T54/(('2a. Enter LEA Data'!$F58)/100)),"")</f>
        <v/>
      </c>
      <c r="W54" s="8"/>
      <c r="X54" s="231"/>
      <c r="Z54" s="8"/>
      <c r="AA54" s="231"/>
      <c r="AC54" s="14"/>
      <c r="AD54" s="238" t="str">
        <f>IFERROR(IF(ISNUMBER(SEARCH("students",$AC$5)),AC54/('2a. Enter LEA Data'!$F58),AC54/(('2a. Enter LEA Data'!$F58)/100)),"")</f>
        <v/>
      </c>
      <c r="AE54" s="270"/>
      <c r="AF54" s="14"/>
      <c r="AG54" s="238" t="str">
        <f>IFERROR(IF(ISNUMBER(SEARCH("students",$AF$5)),AF54/('2a. Enter LEA Data'!$F58),AF54/(('2a. Enter LEA Data'!$F58)/100)),"")</f>
        <v/>
      </c>
      <c r="AH54" s="270"/>
      <c r="AI54" s="14"/>
      <c r="AJ54" s="238" t="str">
        <f>IFERROR(IF(ISNUMBER(SEARCH("students",$AI$5)),AI54/('2a. Enter LEA Data'!$F58),AI54/(('2a. Enter LEA Data'!$F58)/100)),"")</f>
        <v/>
      </c>
      <c r="AL54" s="14"/>
      <c r="AM54" s="238" t="str">
        <f>IFERROR(AL54/(('2a. Enter LEA Data'!$F58)/100),"")</f>
        <v/>
      </c>
      <c r="AO54" s="14"/>
      <c r="AP54" s="238" t="str">
        <f>IFERROR(AO54/(('2a. Enter LEA Data'!$F58)/100),"")</f>
        <v/>
      </c>
      <c r="AR54" s="8"/>
      <c r="AS54" s="193"/>
      <c r="AU54" s="22"/>
      <c r="AV54" s="245"/>
      <c r="AW54" s="22"/>
      <c r="AX54" s="245"/>
      <c r="AY54" s="22"/>
    </row>
    <row r="55" spans="2:51">
      <c r="B55" s="235" t="str">
        <f>IF('2a. Enter LEA Data'!B59="","",'2a. Enter LEA Data'!B59)</f>
        <v/>
      </c>
      <c r="C55" s="236"/>
      <c r="E55" s="14"/>
      <c r="F55" s="185" t="str">
        <f>IFERROR(E55/'2a. Enter LEA Data'!$F59,"")</f>
        <v/>
      </c>
      <c r="G55" s="237"/>
      <c r="H55" s="14"/>
      <c r="I55" s="185" t="str">
        <f>IFERROR(H55/'2a. Enter LEA Data'!$H59,"")</f>
        <v/>
      </c>
      <c r="K55" s="14"/>
      <c r="L55" s="238" t="str">
        <f>IFERROR(IF(ISNUMBER(SEARCH("students",$K$5)),K55/('2a. Enter LEA Data'!$F59),K55/(('2a. Enter LEA Data'!$F59)/100)),"")</f>
        <v/>
      </c>
      <c r="M55" s="270"/>
      <c r="N55" s="14"/>
      <c r="O55" s="238" t="str">
        <f>IFERROR(IF(ISNUMBER(SEARCH("students",$K$5)),N55/('2a. Enter LEA Data'!$F59),N55/(('2a. Enter LEA Data'!$F59)/100)),"")</f>
        <v/>
      </c>
      <c r="P55" s="270"/>
      <c r="Q55" s="14"/>
      <c r="R55" s="238" t="str">
        <f>IFERROR(IF(ISNUMBER(SEARCH("students",$K$5)),Q55/('2a. Enter LEA Data'!$F59),Q55/(('2a. Enter LEA Data'!$F59)/100)),"")</f>
        <v/>
      </c>
      <c r="S55" s="270"/>
      <c r="T55" s="14"/>
      <c r="U55" s="238" t="str">
        <f>IFERROR(IF(ISNUMBER(SEARCH("students",$K$5)),T55/('2a. Enter LEA Data'!$F59),T55/(('2a. Enter LEA Data'!$F59)/100)),"")</f>
        <v/>
      </c>
      <c r="W55" s="8"/>
      <c r="X55" s="231"/>
      <c r="Z55" s="8"/>
      <c r="AA55" s="231"/>
      <c r="AC55" s="14"/>
      <c r="AD55" s="238" t="str">
        <f>IFERROR(IF(ISNUMBER(SEARCH("students",$AC$5)),AC55/('2a. Enter LEA Data'!$F59),AC55/(('2a. Enter LEA Data'!$F59)/100)),"")</f>
        <v/>
      </c>
      <c r="AE55" s="270"/>
      <c r="AF55" s="14"/>
      <c r="AG55" s="238" t="str">
        <f>IFERROR(IF(ISNUMBER(SEARCH("students",$AF$5)),AF55/('2a. Enter LEA Data'!$F59),AF55/(('2a. Enter LEA Data'!$F59)/100)),"")</f>
        <v/>
      </c>
      <c r="AH55" s="270"/>
      <c r="AI55" s="14"/>
      <c r="AJ55" s="238" t="str">
        <f>IFERROR(IF(ISNUMBER(SEARCH("students",$AI$5)),AI55/('2a. Enter LEA Data'!$F59),AI55/(('2a. Enter LEA Data'!$F59)/100)),"")</f>
        <v/>
      </c>
      <c r="AL55" s="14"/>
      <c r="AM55" s="238" t="str">
        <f>IFERROR(AL55/(('2a. Enter LEA Data'!$F59)/100),"")</f>
        <v/>
      </c>
      <c r="AO55" s="14"/>
      <c r="AP55" s="238" t="str">
        <f>IFERROR(AO55/(('2a. Enter LEA Data'!$F59)/100),"")</f>
        <v/>
      </c>
      <c r="AR55" s="8"/>
      <c r="AS55" s="193"/>
      <c r="AU55" s="22"/>
      <c r="AV55" s="245"/>
      <c r="AW55" s="22"/>
      <c r="AX55" s="245"/>
      <c r="AY55" s="22"/>
    </row>
    <row r="56" spans="2:51">
      <c r="B56" s="235" t="str">
        <f>IF('2a. Enter LEA Data'!B60="","",'2a. Enter LEA Data'!B60)</f>
        <v/>
      </c>
      <c r="C56" s="236"/>
      <c r="E56" s="14"/>
      <c r="F56" s="185" t="str">
        <f>IFERROR(E56/'2a. Enter LEA Data'!$F60,"")</f>
        <v/>
      </c>
      <c r="G56" s="237"/>
      <c r="H56" s="14"/>
      <c r="I56" s="185" t="str">
        <f>IFERROR(H56/'2a. Enter LEA Data'!$H60,"")</f>
        <v/>
      </c>
      <c r="K56" s="14"/>
      <c r="L56" s="238" t="str">
        <f>IFERROR(IF(ISNUMBER(SEARCH("students",$K$5)),K56/('2a. Enter LEA Data'!$F60),K56/(('2a. Enter LEA Data'!$F60)/100)),"")</f>
        <v/>
      </c>
      <c r="M56" s="270"/>
      <c r="N56" s="14"/>
      <c r="O56" s="238" t="str">
        <f>IFERROR(IF(ISNUMBER(SEARCH("students",$K$5)),N56/('2a. Enter LEA Data'!$F60),N56/(('2a. Enter LEA Data'!$F60)/100)),"")</f>
        <v/>
      </c>
      <c r="P56" s="270"/>
      <c r="Q56" s="14"/>
      <c r="R56" s="238" t="str">
        <f>IFERROR(IF(ISNUMBER(SEARCH("students",$K$5)),Q56/('2a. Enter LEA Data'!$F60),Q56/(('2a. Enter LEA Data'!$F60)/100)),"")</f>
        <v/>
      </c>
      <c r="S56" s="270"/>
      <c r="T56" s="14"/>
      <c r="U56" s="238" t="str">
        <f>IFERROR(IF(ISNUMBER(SEARCH("students",$K$5)),T56/('2a. Enter LEA Data'!$F60),T56/(('2a. Enter LEA Data'!$F60)/100)),"")</f>
        <v/>
      </c>
      <c r="W56" s="8"/>
      <c r="X56" s="231"/>
      <c r="Z56" s="8"/>
      <c r="AA56" s="231"/>
      <c r="AC56" s="14"/>
      <c r="AD56" s="238" t="str">
        <f>IFERROR(IF(ISNUMBER(SEARCH("students",$AC$5)),AC56/('2a. Enter LEA Data'!$F60),AC56/(('2a. Enter LEA Data'!$F60)/100)),"")</f>
        <v/>
      </c>
      <c r="AE56" s="270"/>
      <c r="AF56" s="14"/>
      <c r="AG56" s="238" t="str">
        <f>IFERROR(IF(ISNUMBER(SEARCH("students",$AF$5)),AF56/('2a. Enter LEA Data'!$F60),AF56/(('2a. Enter LEA Data'!$F60)/100)),"")</f>
        <v/>
      </c>
      <c r="AH56" s="270"/>
      <c r="AI56" s="14"/>
      <c r="AJ56" s="238" t="str">
        <f>IFERROR(IF(ISNUMBER(SEARCH("students",$AI$5)),AI56/('2a. Enter LEA Data'!$F60),AI56/(('2a. Enter LEA Data'!$F60)/100)),"")</f>
        <v/>
      </c>
      <c r="AL56" s="14"/>
      <c r="AM56" s="238" t="str">
        <f>IFERROR(AL56/(('2a. Enter LEA Data'!$F60)/100),"")</f>
        <v/>
      </c>
      <c r="AO56" s="14"/>
      <c r="AP56" s="238" t="str">
        <f>IFERROR(AO56/(('2a. Enter LEA Data'!$F60)/100),"")</f>
        <v/>
      </c>
      <c r="AR56" s="8"/>
      <c r="AS56" s="193"/>
      <c r="AU56" s="22"/>
      <c r="AV56" s="245"/>
      <c r="AW56" s="22"/>
      <c r="AX56" s="245"/>
      <c r="AY56" s="22"/>
    </row>
    <row r="57" spans="2:51">
      <c r="B57" s="235" t="str">
        <f>IF('2a. Enter LEA Data'!B61="","",'2a. Enter LEA Data'!B61)</f>
        <v/>
      </c>
      <c r="C57" s="236"/>
      <c r="E57" s="14"/>
      <c r="F57" s="185" t="str">
        <f>IFERROR(E57/'2a. Enter LEA Data'!$F61,"")</f>
        <v/>
      </c>
      <c r="G57" s="237"/>
      <c r="H57" s="14"/>
      <c r="I57" s="185" t="str">
        <f>IFERROR(H57/'2a. Enter LEA Data'!$H61,"")</f>
        <v/>
      </c>
      <c r="K57" s="14"/>
      <c r="L57" s="238" t="str">
        <f>IFERROR(IF(ISNUMBER(SEARCH("students",$K$5)),K57/('2a. Enter LEA Data'!$F61),K57/(('2a. Enter LEA Data'!$F61)/100)),"")</f>
        <v/>
      </c>
      <c r="M57" s="270"/>
      <c r="N57" s="14"/>
      <c r="O57" s="238" t="str">
        <f>IFERROR(IF(ISNUMBER(SEARCH("students",$K$5)),N57/('2a. Enter LEA Data'!$F61),N57/(('2a. Enter LEA Data'!$F61)/100)),"")</f>
        <v/>
      </c>
      <c r="P57" s="270"/>
      <c r="Q57" s="14"/>
      <c r="R57" s="238" t="str">
        <f>IFERROR(IF(ISNUMBER(SEARCH("students",$K$5)),Q57/('2a. Enter LEA Data'!$F61),Q57/(('2a. Enter LEA Data'!$F61)/100)),"")</f>
        <v/>
      </c>
      <c r="S57" s="270"/>
      <c r="T57" s="14"/>
      <c r="U57" s="238" t="str">
        <f>IFERROR(IF(ISNUMBER(SEARCH("students",$K$5)),T57/('2a. Enter LEA Data'!$F61),T57/(('2a. Enter LEA Data'!$F61)/100)),"")</f>
        <v/>
      </c>
      <c r="W57" s="8"/>
      <c r="X57" s="231"/>
      <c r="Z57" s="8"/>
      <c r="AA57" s="231"/>
      <c r="AC57" s="14"/>
      <c r="AD57" s="238" t="str">
        <f>IFERROR(IF(ISNUMBER(SEARCH("students",$AC$5)),AC57/('2a. Enter LEA Data'!$F61),AC57/(('2a. Enter LEA Data'!$F61)/100)),"")</f>
        <v/>
      </c>
      <c r="AE57" s="270"/>
      <c r="AF57" s="14"/>
      <c r="AG57" s="238" t="str">
        <f>IFERROR(IF(ISNUMBER(SEARCH("students",$AF$5)),AF57/('2a. Enter LEA Data'!$F61),AF57/(('2a. Enter LEA Data'!$F61)/100)),"")</f>
        <v/>
      </c>
      <c r="AH57" s="270"/>
      <c r="AI57" s="14"/>
      <c r="AJ57" s="238" t="str">
        <f>IFERROR(IF(ISNUMBER(SEARCH("students",$AI$5)),AI57/('2a. Enter LEA Data'!$F61),AI57/(('2a. Enter LEA Data'!$F61)/100)),"")</f>
        <v/>
      </c>
      <c r="AL57" s="14"/>
      <c r="AM57" s="238" t="str">
        <f>IFERROR(AL57/(('2a. Enter LEA Data'!$F61)/100),"")</f>
        <v/>
      </c>
      <c r="AO57" s="14"/>
      <c r="AP57" s="238" t="str">
        <f>IFERROR(AO57/(('2a. Enter LEA Data'!$F61)/100),"")</f>
        <v/>
      </c>
      <c r="AR57" s="8"/>
      <c r="AS57" s="193"/>
      <c r="AU57" s="22"/>
      <c r="AV57" s="245"/>
      <c r="AW57" s="22"/>
      <c r="AX57" s="245"/>
      <c r="AY57" s="22"/>
    </row>
    <row r="58" spans="2:51">
      <c r="B58" s="235" t="str">
        <f>IF('2a. Enter LEA Data'!B62="","",'2a. Enter LEA Data'!B62)</f>
        <v/>
      </c>
      <c r="C58" s="236"/>
      <c r="E58" s="14"/>
      <c r="F58" s="185" t="str">
        <f>IFERROR(E58/'2a. Enter LEA Data'!$F62,"")</f>
        <v/>
      </c>
      <c r="G58" s="237"/>
      <c r="H58" s="14"/>
      <c r="I58" s="185" t="str">
        <f>IFERROR(H58/'2a. Enter LEA Data'!$H62,"")</f>
        <v/>
      </c>
      <c r="K58" s="14"/>
      <c r="L58" s="238" t="str">
        <f>IFERROR(IF(ISNUMBER(SEARCH("students",$K$5)),K58/('2a. Enter LEA Data'!$F62),K58/(('2a. Enter LEA Data'!$F62)/100)),"")</f>
        <v/>
      </c>
      <c r="M58" s="270"/>
      <c r="N58" s="14"/>
      <c r="O58" s="238" t="str">
        <f>IFERROR(IF(ISNUMBER(SEARCH("students",$K$5)),N58/('2a. Enter LEA Data'!$F62),N58/(('2a. Enter LEA Data'!$F62)/100)),"")</f>
        <v/>
      </c>
      <c r="P58" s="270"/>
      <c r="Q58" s="14"/>
      <c r="R58" s="238" t="str">
        <f>IFERROR(IF(ISNUMBER(SEARCH("students",$K$5)),Q58/('2a. Enter LEA Data'!$F62),Q58/(('2a. Enter LEA Data'!$F62)/100)),"")</f>
        <v/>
      </c>
      <c r="S58" s="270"/>
      <c r="T58" s="14"/>
      <c r="U58" s="238" t="str">
        <f>IFERROR(IF(ISNUMBER(SEARCH("students",$K$5)),T58/('2a. Enter LEA Data'!$F62),T58/(('2a. Enter LEA Data'!$F62)/100)),"")</f>
        <v/>
      </c>
      <c r="W58" s="8"/>
      <c r="X58" s="231"/>
      <c r="Z58" s="8"/>
      <c r="AA58" s="231"/>
      <c r="AC58" s="14"/>
      <c r="AD58" s="238" t="str">
        <f>IFERROR(IF(ISNUMBER(SEARCH("students",$AC$5)),AC58/('2a. Enter LEA Data'!$F62),AC58/(('2a. Enter LEA Data'!$F62)/100)),"")</f>
        <v/>
      </c>
      <c r="AE58" s="270"/>
      <c r="AF58" s="14"/>
      <c r="AG58" s="238" t="str">
        <f>IFERROR(IF(ISNUMBER(SEARCH("students",$AF$5)),AF58/('2a. Enter LEA Data'!$F62),AF58/(('2a. Enter LEA Data'!$F62)/100)),"")</f>
        <v/>
      </c>
      <c r="AH58" s="270"/>
      <c r="AI58" s="14"/>
      <c r="AJ58" s="238" t="str">
        <f>IFERROR(IF(ISNUMBER(SEARCH("students",$AI$5)),AI58/('2a. Enter LEA Data'!$F62),AI58/(('2a. Enter LEA Data'!$F62)/100)),"")</f>
        <v/>
      </c>
      <c r="AL58" s="14"/>
      <c r="AM58" s="238" t="str">
        <f>IFERROR(AL58/(('2a. Enter LEA Data'!$F62)/100),"")</f>
        <v/>
      </c>
      <c r="AO58" s="14"/>
      <c r="AP58" s="238" t="str">
        <f>IFERROR(AO58/(('2a. Enter LEA Data'!$F62)/100),"")</f>
        <v/>
      </c>
      <c r="AR58" s="8"/>
      <c r="AS58" s="193"/>
      <c r="AU58" s="22"/>
      <c r="AV58" s="245"/>
      <c r="AW58" s="22"/>
      <c r="AX58" s="245"/>
      <c r="AY58" s="22"/>
    </row>
    <row r="59" spans="2:51">
      <c r="B59" s="235" t="str">
        <f>IF('2a. Enter LEA Data'!B63="","",'2a. Enter LEA Data'!B63)</f>
        <v/>
      </c>
      <c r="C59" s="236"/>
      <c r="E59" s="14"/>
      <c r="F59" s="185" t="str">
        <f>IFERROR(E59/'2a. Enter LEA Data'!$F63,"")</f>
        <v/>
      </c>
      <c r="G59" s="237"/>
      <c r="H59" s="14"/>
      <c r="I59" s="185" t="str">
        <f>IFERROR(H59/'2a. Enter LEA Data'!$H63,"")</f>
        <v/>
      </c>
      <c r="K59" s="14"/>
      <c r="L59" s="238" t="str">
        <f>IFERROR(IF(ISNUMBER(SEARCH("students",$K$5)),K59/('2a. Enter LEA Data'!$F63),K59/(('2a. Enter LEA Data'!$F63)/100)),"")</f>
        <v/>
      </c>
      <c r="M59" s="270"/>
      <c r="N59" s="14"/>
      <c r="O59" s="238" t="str">
        <f>IFERROR(IF(ISNUMBER(SEARCH("students",$K$5)),N59/('2a. Enter LEA Data'!$F63),N59/(('2a. Enter LEA Data'!$F63)/100)),"")</f>
        <v/>
      </c>
      <c r="P59" s="270"/>
      <c r="Q59" s="14"/>
      <c r="R59" s="238" t="str">
        <f>IFERROR(IF(ISNUMBER(SEARCH("students",$K$5)),Q59/('2a. Enter LEA Data'!$F63),Q59/(('2a. Enter LEA Data'!$F63)/100)),"")</f>
        <v/>
      </c>
      <c r="S59" s="270"/>
      <c r="T59" s="14"/>
      <c r="U59" s="238" t="str">
        <f>IFERROR(IF(ISNUMBER(SEARCH("students",$K$5)),T59/('2a. Enter LEA Data'!$F63),T59/(('2a. Enter LEA Data'!$F63)/100)),"")</f>
        <v/>
      </c>
      <c r="W59" s="8"/>
      <c r="X59" s="231"/>
      <c r="Z59" s="8"/>
      <c r="AA59" s="231"/>
      <c r="AC59" s="14"/>
      <c r="AD59" s="238" t="str">
        <f>IFERROR(IF(ISNUMBER(SEARCH("students",$AC$5)),AC59/('2a. Enter LEA Data'!$F63),AC59/(('2a. Enter LEA Data'!$F63)/100)),"")</f>
        <v/>
      </c>
      <c r="AE59" s="270"/>
      <c r="AF59" s="14"/>
      <c r="AG59" s="238" t="str">
        <f>IFERROR(IF(ISNUMBER(SEARCH("students",$AF$5)),AF59/('2a. Enter LEA Data'!$F63),AF59/(('2a. Enter LEA Data'!$F63)/100)),"")</f>
        <v/>
      </c>
      <c r="AH59" s="270"/>
      <c r="AI59" s="14"/>
      <c r="AJ59" s="238" t="str">
        <f>IFERROR(IF(ISNUMBER(SEARCH("students",$AI$5)),AI59/('2a. Enter LEA Data'!$F63),AI59/(('2a. Enter LEA Data'!$F63)/100)),"")</f>
        <v/>
      </c>
      <c r="AL59" s="14"/>
      <c r="AM59" s="238" t="str">
        <f>IFERROR(AL59/(('2a. Enter LEA Data'!$F63)/100),"")</f>
        <v/>
      </c>
      <c r="AO59" s="14"/>
      <c r="AP59" s="238" t="str">
        <f>IFERROR(AO59/(('2a. Enter LEA Data'!$F63)/100),"")</f>
        <v/>
      </c>
      <c r="AR59" s="8"/>
      <c r="AS59" s="193"/>
      <c r="AU59" s="22"/>
      <c r="AV59" s="245"/>
      <c r="AW59" s="22"/>
      <c r="AX59" s="245"/>
      <c r="AY59" s="22"/>
    </row>
    <row r="60" spans="2:51">
      <c r="B60" s="235" t="str">
        <f>IF('2a. Enter LEA Data'!B64="","",'2a. Enter LEA Data'!B64)</f>
        <v/>
      </c>
      <c r="C60" s="236"/>
      <c r="E60" s="14"/>
      <c r="F60" s="185" t="str">
        <f>IFERROR(E60/'2a. Enter LEA Data'!$F64,"")</f>
        <v/>
      </c>
      <c r="G60" s="237"/>
      <c r="H60" s="14"/>
      <c r="I60" s="185" t="str">
        <f>IFERROR(H60/'2a. Enter LEA Data'!$H64,"")</f>
        <v/>
      </c>
      <c r="K60" s="14"/>
      <c r="L60" s="238" t="str">
        <f>IFERROR(IF(ISNUMBER(SEARCH("students",$K$5)),K60/('2a. Enter LEA Data'!$F64),K60/(('2a. Enter LEA Data'!$F64)/100)),"")</f>
        <v/>
      </c>
      <c r="M60" s="270"/>
      <c r="N60" s="14"/>
      <c r="O60" s="238" t="str">
        <f>IFERROR(IF(ISNUMBER(SEARCH("students",$K$5)),N60/('2a. Enter LEA Data'!$F64),N60/(('2a. Enter LEA Data'!$F64)/100)),"")</f>
        <v/>
      </c>
      <c r="P60" s="270"/>
      <c r="Q60" s="14"/>
      <c r="R60" s="238" t="str">
        <f>IFERROR(IF(ISNUMBER(SEARCH("students",$K$5)),Q60/('2a. Enter LEA Data'!$F64),Q60/(('2a. Enter LEA Data'!$F64)/100)),"")</f>
        <v/>
      </c>
      <c r="S60" s="270"/>
      <c r="T60" s="14"/>
      <c r="U60" s="238" t="str">
        <f>IFERROR(IF(ISNUMBER(SEARCH("students",$K$5)),T60/('2a. Enter LEA Data'!$F64),T60/(('2a. Enter LEA Data'!$F64)/100)),"")</f>
        <v/>
      </c>
      <c r="W60" s="8"/>
      <c r="X60" s="231"/>
      <c r="Z60" s="8"/>
      <c r="AA60" s="231"/>
      <c r="AC60" s="14"/>
      <c r="AD60" s="238" t="str">
        <f>IFERROR(IF(ISNUMBER(SEARCH("students",$AC$5)),AC60/('2a. Enter LEA Data'!$F64),AC60/(('2a. Enter LEA Data'!$F64)/100)),"")</f>
        <v/>
      </c>
      <c r="AE60" s="270"/>
      <c r="AF60" s="14"/>
      <c r="AG60" s="238" t="str">
        <f>IFERROR(IF(ISNUMBER(SEARCH("students",$AF$5)),AF60/('2a. Enter LEA Data'!$F64),AF60/(('2a. Enter LEA Data'!$F64)/100)),"")</f>
        <v/>
      </c>
      <c r="AH60" s="270"/>
      <c r="AI60" s="14"/>
      <c r="AJ60" s="238" t="str">
        <f>IFERROR(IF(ISNUMBER(SEARCH("students",$AI$5)),AI60/('2a. Enter LEA Data'!$F64),AI60/(('2a. Enter LEA Data'!$F64)/100)),"")</f>
        <v/>
      </c>
      <c r="AL60" s="14"/>
      <c r="AM60" s="238" t="str">
        <f>IFERROR(AL60/(('2a. Enter LEA Data'!$F64)/100),"")</f>
        <v/>
      </c>
      <c r="AO60" s="14"/>
      <c r="AP60" s="238" t="str">
        <f>IFERROR(AO60/(('2a. Enter LEA Data'!$F64)/100),"")</f>
        <v/>
      </c>
      <c r="AR60" s="8"/>
      <c r="AS60" s="193"/>
      <c r="AU60" s="22"/>
      <c r="AV60" s="245"/>
      <c r="AW60" s="22"/>
      <c r="AX60" s="245"/>
      <c r="AY60" s="22"/>
    </row>
  </sheetData>
  <sheetProtection sheet="1" objects="1" scenarios="1"/>
  <mergeCells count="11">
    <mergeCell ref="AU4:AY4"/>
    <mergeCell ref="C2:E2"/>
    <mergeCell ref="B1:C1"/>
    <mergeCell ref="E1:T1"/>
    <mergeCell ref="W1:AI1"/>
    <mergeCell ref="AL1:AY1"/>
    <mergeCell ref="E4:I4"/>
    <mergeCell ref="K3:U3"/>
    <mergeCell ref="W4:AA4"/>
    <mergeCell ref="W3:AJ3"/>
    <mergeCell ref="AL3:AS3"/>
  </mergeCells>
  <conditionalFormatting sqref="D8">
    <cfRule type="cellIs" dxfId="23" priority="66" operator="equal">
      <formula>0</formula>
    </cfRule>
  </conditionalFormatting>
  <conditionalFormatting sqref="D7">
    <cfRule type="cellIs" dxfId="22" priority="64" operator="equal">
      <formula>0</formula>
    </cfRule>
  </conditionalFormatting>
  <conditionalFormatting sqref="E8">
    <cfRule type="cellIs" dxfId="21" priority="62" operator="equal">
      <formula>0</formula>
    </cfRule>
  </conditionalFormatting>
  <conditionalFormatting sqref="E11:E60">
    <cfRule type="expression" dxfId="20" priority="50">
      <formula>AND(F11&gt;F$7,F11&lt;&gt;"")</formula>
    </cfRule>
  </conditionalFormatting>
  <conditionalFormatting sqref="H11:H60">
    <cfRule type="expression" dxfId="19" priority="49">
      <formula>AND(I11&gt;I$7,I11&lt;&gt;"")</formula>
    </cfRule>
  </conditionalFormatting>
  <conditionalFormatting sqref="AC11:AC60">
    <cfRule type="expression" dxfId="18" priority="25">
      <formula>AND(AD11&gt;AD$7,AD11&lt;&gt;"")</formula>
    </cfRule>
  </conditionalFormatting>
  <conditionalFormatting sqref="AF11:AF60">
    <cfRule type="expression" dxfId="17" priority="24">
      <formula>AND(AG11&gt;AG$7,AG11&lt;&gt;"")</formula>
    </cfRule>
  </conditionalFormatting>
  <conditionalFormatting sqref="AI11:AI60">
    <cfRule type="expression" dxfId="16" priority="23">
      <formula>AND(AJ11&gt;AJ$7,AJ11&lt;&gt;"")</formula>
    </cfRule>
  </conditionalFormatting>
  <conditionalFormatting sqref="AO11:AO60">
    <cfRule type="expression" dxfId="15" priority="10">
      <formula>AND(AP11&lt;AP$7,AP11&lt;&gt;"")</formula>
    </cfRule>
  </conditionalFormatting>
  <conditionalFormatting sqref="AL11:AL60">
    <cfRule type="expression" dxfId="14" priority="6">
      <formula>AND(AM11&lt;AM$7,AM11&lt;&gt;"")</formula>
    </cfRule>
  </conditionalFormatting>
  <conditionalFormatting sqref="K11:K60">
    <cfRule type="expression" dxfId="13" priority="4">
      <formula>AND(L11&gt;L$7,L11&lt;&gt;"")</formula>
    </cfRule>
  </conditionalFormatting>
  <conditionalFormatting sqref="N11:N60">
    <cfRule type="expression" dxfId="12" priority="3">
      <formula>AND(O11&gt;O$7,O11&lt;&gt;"")</formula>
    </cfRule>
  </conditionalFormatting>
  <conditionalFormatting sqref="Q11:Q60">
    <cfRule type="expression" dxfId="11" priority="2">
      <formula>AND(R11&gt;R$7,R11&lt;&gt;"")</formula>
    </cfRule>
  </conditionalFormatting>
  <conditionalFormatting sqref="T11:T60">
    <cfRule type="expression" dxfId="10" priority="1">
      <formula>AND(U11&gt;U$7,U11&lt;&gt;"")</formula>
    </cfRule>
  </conditionalFormatting>
  <dataValidations count="6">
    <dataValidation type="whole" operator="lessThanOrEqual" allowBlank="1" showInputMessage="1" showErrorMessage="1" errorTitle="INVALID ENTRY" error="Please insert a whole number that reflects the number of students matching this criteria. This number must be equal to or less than the total number of students for that school." sqref="G11:G60" xr:uid="{00000000-0002-0000-0900-000000000000}">
      <formula1>#REF!</formula1>
    </dataValidation>
    <dataValidation operator="greaterThanOrEqual" allowBlank="1" showInputMessage="1" showErrorMessage="1" sqref="AE7 G7 J7 M7 P7 S7 V7 AK7 Y7 AB7 AH7 AN7 AQ7:AR7 AT7:AY7" xr:uid="{00000000-0002-0000-0900-000001000000}"/>
    <dataValidation type="whole" operator="greaterThanOrEqual" allowBlank="1" showInputMessage="1" showErrorMessage="1" errorTitle="INVALID DATA" error="Please enter a whole number." sqref="AI11:AI60 N11:N60 K11:K60 Q11:Q60 AF11:AF60 AC11:AC60 T11:T60" xr:uid="{00000000-0002-0000-0900-000002000000}">
      <formula1>0</formula1>
    </dataValidation>
    <dataValidation type="decimal" operator="greaterThan" allowBlank="1" showInputMessage="1" showErrorMessage="1" errorTitle="INVALID DATA" error="Please enter a number." sqref="AL11:AL60 AO11:AO60" xr:uid="{00000000-0002-0000-0900-000003000000}">
      <formula1>0</formula1>
    </dataValidation>
    <dataValidation operator="lessThanOrEqual" allowBlank="1" showInputMessage="1" showErrorMessage="1" sqref="F7 I7 L7 R7 O7 U7 X7:X9 AA7:AA9 AD7 AM7 AG7 AS7:AS60 AP7 AJ7" xr:uid="{00000000-0002-0000-0900-000004000000}"/>
    <dataValidation operator="greaterThanOrEqual" allowBlank="1" showInputMessage="1" showErrorMessage="1" errorTitle="INVALID ENTRY" error="Please enter a whole number reflecting the number of classes offered. " sqref="R11:R60 L11:L60 O11:O60 U11:U60 AJ11:AJ60 AP11:AP60 AD11:AD60 AG11:AG60 AM11:AM60" xr:uid="{00000000-0002-0000-0900-000005000000}"/>
  </dataValidations>
  <pageMargins left="0.5" right="0.5" top="0.75" bottom="0.75" header="0.3" footer="0.3"/>
  <pageSetup scale="80" pageOrder="overThenDown" orientation="landscape" r:id="rId1"/>
  <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6000000}">
          <x14:formula1>
            <xm:f>DataValidation!$A$1:$A$2</xm:f>
          </x14:formula1>
          <xm:sqref>Z11:Z60 W11:W60 AR11:AR60</xm:sqref>
        </x14:dataValidation>
        <x14:dataValidation type="whole" operator="lessThanOrEqual" allowBlank="1" showInputMessage="1" showErrorMessage="1" errorTitle="INVALID ENTRY" error="Please insert a whole number that reflects the number of students matching this criteria. This number must be equal to or less than the total number of students for that school." xr:uid="{00000000-0002-0000-0900-000007000000}">
          <x14:formula1>
            <xm:f>'2a. Enter LEA Data'!$F15</xm:f>
          </x14:formula1>
          <xm:sqref>E11:E60 H11:H60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theme="7"/>
    <pageSetUpPr autoPageBreaks="0"/>
  </sheetPr>
  <dimension ref="B1:AR60"/>
  <sheetViews>
    <sheetView zoomScaleNormal="100" zoomScaleSheetLayoutView="40" workbookViewId="0">
      <pane xSplit="3" ySplit="5" topLeftCell="D6" activePane="bottomRight" state="frozen"/>
      <selection activeCell="H7" sqref="H7"/>
      <selection pane="topRight" activeCell="H7" sqref="H7"/>
      <selection pane="bottomLeft" activeCell="H7" sqref="H7"/>
      <selection pane="bottomRight" activeCell="C1" sqref="C1"/>
    </sheetView>
  </sheetViews>
  <sheetFormatPr defaultColWidth="9.1328125" defaultRowHeight="14.25"/>
  <cols>
    <col min="1" max="1" width="2.59765625" style="190" customWidth="1"/>
    <col min="2" max="2" width="0.3984375" style="202" customWidth="1"/>
    <col min="3" max="3" width="63.86328125" style="190" customWidth="1"/>
    <col min="4" max="4" width="1.86328125" style="190" customWidth="1"/>
    <col min="5" max="5" width="21" style="190" customWidth="1"/>
    <col min="6" max="6" width="0.86328125" style="190" customWidth="1"/>
    <col min="7" max="7" width="23.59765625" style="190" customWidth="1"/>
    <col min="8" max="8" width="20.59765625" style="190" hidden="1" customWidth="1"/>
    <col min="9" max="9" width="0.86328125" style="190" customWidth="1"/>
    <col min="10" max="10" width="21.86328125" style="190" customWidth="1"/>
    <col min="11" max="11" width="21.86328125" style="190" hidden="1" customWidth="1"/>
    <col min="12" max="12" width="0.86328125" style="190" customWidth="1"/>
    <col min="13" max="13" width="23.86328125" style="245" customWidth="1"/>
    <col min="14" max="14" width="2.86328125" style="245" customWidth="1"/>
    <col min="15" max="15" width="18.3984375" style="245" customWidth="1"/>
    <col min="16" max="16" width="18.3984375" style="245" hidden="1" customWidth="1"/>
    <col min="17" max="17" width="0.86328125" style="245" customWidth="1"/>
    <col min="18" max="18" width="18.86328125" style="245" customWidth="1"/>
    <col min="19" max="19" width="18.86328125" style="245" hidden="1" customWidth="1"/>
    <col min="20" max="20" width="0.86328125" style="245" customWidth="1"/>
    <col min="21" max="21" width="23.59765625" style="245" customWidth="1"/>
    <col min="22" max="22" width="23.59765625" style="245" hidden="1" customWidth="1"/>
    <col min="23" max="23" width="0.86328125" style="245" customWidth="1"/>
    <col min="24" max="24" width="26.1328125" style="245" customWidth="1"/>
    <col min="25" max="25" width="26.1328125" style="245" hidden="1" customWidth="1"/>
    <col min="26" max="26" width="2.86328125" style="245" customWidth="1"/>
    <col min="27" max="27" width="22.86328125" style="245" customWidth="1"/>
    <col min="28" max="28" width="16.86328125" style="245" hidden="1" customWidth="1"/>
    <col min="29" max="29" width="0.86328125" style="245" customWidth="1"/>
    <col min="30" max="30" width="25.86328125" style="245" customWidth="1"/>
    <col min="31" max="31" width="25.86328125" style="245" hidden="1" customWidth="1"/>
    <col min="32" max="32" width="0.86328125" style="245" customWidth="1"/>
    <col min="33" max="33" width="28.1328125" style="245" customWidth="1"/>
    <col min="34" max="34" width="28.1328125" style="245" hidden="1" customWidth="1"/>
    <col min="35" max="35" width="1.86328125" style="245" customWidth="1"/>
    <col min="36" max="36" width="20.73046875" style="245" customWidth="1"/>
    <col min="37" max="37" width="0.86328125" style="245" customWidth="1"/>
    <col min="38" max="38" width="20.73046875" style="245" customWidth="1"/>
    <col min="39" max="39" width="0.86328125" style="245" customWidth="1"/>
    <col min="40" max="40" width="20.73046875" style="245" customWidth="1"/>
    <col min="41" max="16384" width="9.1328125" style="190"/>
  </cols>
  <sheetData>
    <row r="1" spans="2:44" ht="39.75" customHeight="1">
      <c r="B1" s="271"/>
      <c r="C1" s="494" t="s">
        <v>594</v>
      </c>
      <c r="D1" s="272"/>
      <c r="E1" s="686" t="s">
        <v>265</v>
      </c>
      <c r="F1" s="703"/>
      <c r="G1" s="703"/>
      <c r="H1" s="703"/>
      <c r="I1" s="703"/>
      <c r="J1" s="703"/>
      <c r="K1" s="703"/>
      <c r="L1" s="703"/>
      <c r="M1" s="703"/>
      <c r="O1" s="686" t="s">
        <v>265</v>
      </c>
      <c r="P1" s="704"/>
      <c r="Q1" s="704"/>
      <c r="R1" s="704"/>
      <c r="S1" s="704"/>
      <c r="T1" s="704"/>
      <c r="U1" s="704"/>
      <c r="V1" s="704"/>
      <c r="W1" s="704"/>
      <c r="X1" s="704"/>
      <c r="Y1" s="243"/>
      <c r="AA1" s="686" t="s">
        <v>265</v>
      </c>
      <c r="AB1" s="686"/>
      <c r="AC1" s="705"/>
      <c r="AD1" s="705"/>
      <c r="AE1" s="705"/>
      <c r="AF1" s="705"/>
      <c r="AG1" s="705"/>
      <c r="AH1" s="705"/>
      <c r="AI1" s="705"/>
      <c r="AJ1" s="705"/>
      <c r="AK1" s="705"/>
      <c r="AL1" s="705"/>
      <c r="AM1" s="705"/>
      <c r="AN1" s="705"/>
    </row>
    <row r="2" spans="2:44" ht="7.7" customHeight="1">
      <c r="C2" s="685"/>
      <c r="D2" s="685"/>
      <c r="E2" s="685"/>
      <c r="F2" s="251"/>
      <c r="G2" s="252"/>
      <c r="H2" s="252"/>
      <c r="I2" s="252"/>
      <c r="J2" s="252"/>
      <c r="K2" s="252"/>
      <c r="L2" s="252"/>
      <c r="M2" s="252"/>
      <c r="N2" s="252"/>
    </row>
    <row r="3" spans="2:44" s="209" customFormat="1" ht="7.7" customHeight="1">
      <c r="B3" s="205"/>
      <c r="C3" s="206"/>
      <c r="D3" s="206"/>
      <c r="E3" s="273"/>
      <c r="F3" s="273"/>
      <c r="G3" s="273"/>
      <c r="H3" s="273"/>
      <c r="I3" s="273"/>
      <c r="J3" s="273"/>
      <c r="K3" s="273"/>
      <c r="L3" s="207"/>
      <c r="M3" s="273"/>
      <c r="N3" s="273"/>
      <c r="O3" s="273"/>
      <c r="P3" s="273"/>
      <c r="Q3" s="273"/>
      <c r="R3" s="273"/>
      <c r="S3" s="273"/>
      <c r="T3" s="273"/>
      <c r="U3" s="273"/>
      <c r="V3" s="273"/>
      <c r="W3" s="273"/>
      <c r="X3" s="273"/>
      <c r="Y3" s="273"/>
      <c r="Z3" s="208"/>
      <c r="AA3" s="273"/>
      <c r="AB3" s="273"/>
      <c r="AC3" s="273"/>
      <c r="AD3" s="273"/>
      <c r="AE3" s="273"/>
      <c r="AF3" s="273"/>
      <c r="AG3" s="273"/>
      <c r="AH3" s="273"/>
      <c r="AI3" s="273"/>
      <c r="AJ3" s="273"/>
      <c r="AK3" s="273"/>
      <c r="AL3" s="273"/>
      <c r="AM3" s="273"/>
      <c r="AN3" s="274"/>
    </row>
    <row r="4" spans="2:44" ht="24.75" customHeight="1">
      <c r="C4" s="206"/>
      <c r="D4" s="206"/>
      <c r="E4" s="706" t="s">
        <v>27</v>
      </c>
      <c r="F4" s="707"/>
      <c r="G4" s="707"/>
      <c r="H4" s="707"/>
      <c r="I4" s="707"/>
      <c r="J4" s="707"/>
      <c r="K4" s="707"/>
      <c r="L4" s="707"/>
      <c r="M4" s="708"/>
      <c r="N4" s="275"/>
      <c r="O4" s="710" t="s">
        <v>28</v>
      </c>
      <c r="P4" s="711"/>
      <c r="Q4" s="711"/>
      <c r="R4" s="711"/>
      <c r="S4" s="711"/>
      <c r="T4" s="711"/>
      <c r="U4" s="711"/>
      <c r="V4" s="711"/>
      <c r="W4" s="711"/>
      <c r="X4" s="711"/>
      <c r="Y4" s="712"/>
      <c r="Z4" s="276"/>
      <c r="AA4" s="713" t="s">
        <v>223</v>
      </c>
      <c r="AB4" s="714"/>
      <c r="AC4" s="714"/>
      <c r="AD4" s="714"/>
      <c r="AE4" s="714"/>
      <c r="AF4" s="714"/>
      <c r="AG4" s="714"/>
      <c r="AH4" s="714"/>
      <c r="AI4" s="210"/>
      <c r="AJ4" s="709" t="s">
        <v>37</v>
      </c>
      <c r="AK4" s="709"/>
      <c r="AL4" s="709"/>
      <c r="AM4" s="709"/>
      <c r="AN4" s="709"/>
    </row>
    <row r="5" spans="2:44" s="209" customFormat="1" ht="125.25" customHeight="1">
      <c r="B5" s="205"/>
      <c r="C5" s="257"/>
      <c r="D5" s="257"/>
      <c r="E5" s="429" t="s">
        <v>169</v>
      </c>
      <c r="F5" s="349"/>
      <c r="G5" s="358">
        <f>'1b. Get Ready-Select Indicators'!$B$96</f>
        <v>0</v>
      </c>
      <c r="H5" s="356" t="str">
        <f>IF(G5="Number of Internet-enabled devices available for teaching staff use","Number of internet-enabled devices per 100 teaching staff","Percentage of schools that have internet-enabled devices for all teaching staff")</f>
        <v>Percentage of schools that have internet-enabled devices for all teaching staff</v>
      </c>
      <c r="I5" s="350"/>
      <c r="J5" s="358" t="s">
        <v>358</v>
      </c>
      <c r="K5" s="356" t="s">
        <v>322</v>
      </c>
      <c r="L5" s="359"/>
      <c r="M5" s="430" t="s">
        <v>171</v>
      </c>
      <c r="N5" s="214"/>
      <c r="O5" s="354">
        <f>'1b. Get Ready-Select Indicators'!$B$104</f>
        <v>0</v>
      </c>
      <c r="P5" s="433" t="str">
        <f>IF(O5="Number of courses using computers for assessments","Percentage of courses using computer assessments","Average number of computer assessments per course")</f>
        <v>Average number of computer assessments per course</v>
      </c>
      <c r="Q5" s="355"/>
      <c r="R5" s="354" t="s">
        <v>161</v>
      </c>
      <c r="S5" s="356" t="s">
        <v>324</v>
      </c>
      <c r="T5" s="355"/>
      <c r="U5" s="354" t="s">
        <v>162</v>
      </c>
      <c r="V5" s="356" t="s">
        <v>326</v>
      </c>
      <c r="W5" s="355"/>
      <c r="X5" s="354" t="s">
        <v>163</v>
      </c>
      <c r="Y5" s="215" t="s">
        <v>327</v>
      </c>
      <c r="Z5" s="216"/>
      <c r="AA5" s="347">
        <f>'1b. Get Ready-Select Indicators'!$B$115</f>
        <v>0</v>
      </c>
      <c r="AB5" s="410" t="str">
        <f>IF(AA5="Number of hours IT staff are available per week","Number of hours per week IT staff are available per 100 staff &amp; students","Number FTE IT staff per 100 staff &amp; students")</f>
        <v>Number FTE IT staff per 100 staff &amp; students</v>
      </c>
      <c r="AC5" s="361"/>
      <c r="AD5" s="347">
        <f>'1b. Get Ready-Select Indicators'!$B$118</f>
        <v>0</v>
      </c>
      <c r="AE5" s="410" t="str">
        <f>IF(AD5="Number of trainings offered by LEA around technology tools and integration","Average number of trainings offered  around technology tools and integration",IF(AD5="Amount of funds (to the nearest $500) provided to teaching staff to attend training around technology tools and integration","Average amount of funds provided to teaching staff to attend technology schools and integration","Percentage of schools with training around technology tools and integration"))</f>
        <v>Percentage of schools with training around technology tools and integration</v>
      </c>
      <c r="AF5" s="361"/>
      <c r="AG5" s="347">
        <f>'1b. Get Ready-Select Indicators'!$B$121</f>
        <v>0</v>
      </c>
      <c r="AH5" s="410" t="str">
        <f>IF(AG5="Number of teaching staff who attended a training on technology tools and integration","Percentage of teaching staff trained on technology tools and integration]","Average number of training hours per teaching staff")</f>
        <v>Average number of training hours per teaching staff</v>
      </c>
      <c r="AI5" s="184"/>
      <c r="AJ5" s="360" t="s">
        <v>38</v>
      </c>
      <c r="AK5" s="361"/>
      <c r="AL5" s="360" t="s">
        <v>385</v>
      </c>
      <c r="AM5" s="361"/>
      <c r="AN5" s="360" t="s">
        <v>385</v>
      </c>
      <c r="AR5" s="277"/>
    </row>
    <row r="6" spans="2:44" s="209" customFormat="1" ht="6" customHeight="1">
      <c r="B6" s="205"/>
      <c r="C6" s="257"/>
      <c r="D6" s="257"/>
      <c r="E6" s="184"/>
      <c r="F6" s="184"/>
      <c r="G6" s="184"/>
      <c r="H6" s="216"/>
      <c r="I6" s="184"/>
      <c r="J6" s="184"/>
      <c r="K6" s="216"/>
      <c r="L6" s="184"/>
      <c r="M6" s="216"/>
      <c r="N6" s="216"/>
      <c r="O6" s="357"/>
      <c r="P6" s="359"/>
      <c r="Q6" s="357"/>
      <c r="R6" s="357"/>
      <c r="S6" s="357"/>
      <c r="T6" s="357"/>
      <c r="U6" s="357"/>
      <c r="V6" s="357"/>
      <c r="W6" s="357"/>
      <c r="X6" s="357"/>
      <c r="Y6" s="216"/>
      <c r="Z6" s="216"/>
      <c r="AA6" s="359"/>
      <c r="AB6" s="436"/>
      <c r="AC6" s="359"/>
      <c r="AD6" s="359"/>
      <c r="AE6" s="436"/>
      <c r="AF6" s="359"/>
      <c r="AG6" s="437"/>
      <c r="AH6" s="436"/>
      <c r="AI6" s="184"/>
      <c r="AJ6" s="359"/>
      <c r="AK6" s="359"/>
      <c r="AL6" s="359"/>
      <c r="AM6" s="359"/>
      <c r="AN6" s="359"/>
    </row>
    <row r="7" spans="2:44" s="225" customFormat="1" ht="129" customHeight="1">
      <c r="B7" s="221"/>
      <c r="C7" s="364" t="s">
        <v>505</v>
      </c>
      <c r="D7" s="278"/>
      <c r="E7" s="366" t="s">
        <v>320</v>
      </c>
      <c r="F7" s="365"/>
      <c r="G7" s="366" t="str">
        <f>IF(G5="Number of Internet-enabled devices (e.g., tablets or laptops) available for teaching staff use","[Enter the desired number of internet-enabled devices per 100 teaching staff]","[Enter the desired percentage of schools that have internet-enabled devices available for all teaching staff]")</f>
        <v>[Enter the desired percentage of schools that have internet-enabled devices available for all teaching staff]</v>
      </c>
      <c r="H7" s="431" t="str">
        <f>IF(OR(ISNUMBER(SEARCH("Enter",G7)),G7=""),H8,G7)</f>
        <v/>
      </c>
      <c r="I7" s="368"/>
      <c r="J7" s="366" t="s">
        <v>321</v>
      </c>
      <c r="K7" s="431" t="str">
        <f>IF(OR(ISNUMBER(SEARCH("Enter",J7)),J7=""),K8,J7)</f>
        <v/>
      </c>
      <c r="L7" s="368"/>
      <c r="M7" s="378"/>
      <c r="N7" s="193"/>
      <c r="O7" s="366" t="str">
        <f>IF(O5="Number of assessments delivered by computer","[Enter the desired computer delivered assessments per course]", "[Enter the desired percentage of courses using computer assessments]")</f>
        <v>[Enter the desired percentage of courses using computer assessments]</v>
      </c>
      <c r="P7" s="431" t="str">
        <f>IF(OR(ISNUMBER(SEARCH("Enter",O7)),O7=""),P8,O7)</f>
        <v/>
      </c>
      <c r="Q7" s="368"/>
      <c r="R7" s="366" t="s">
        <v>329</v>
      </c>
      <c r="S7" s="431" t="str">
        <f>IF(OR(ISNUMBER(SEARCH("Enter",R7)),R7=""),S8,R7)</f>
        <v/>
      </c>
      <c r="T7" s="370"/>
      <c r="U7" s="366" t="s">
        <v>325</v>
      </c>
      <c r="V7" s="431" t="str">
        <f>IF(OR(ISNUMBER(SEARCH("Enter",U7)),U7=""),V8,U7)</f>
        <v/>
      </c>
      <c r="W7" s="370"/>
      <c r="X7" s="366" t="s">
        <v>328</v>
      </c>
      <c r="Y7" s="279" t="str">
        <f>IF(OR(ISNUMBER(SEARCH("Enter",X7)),X7=""),Y8,X7)</f>
        <v/>
      </c>
      <c r="Z7" s="223"/>
      <c r="AA7" s="366" t="str">
        <f>IF(AA5="Number of hours IT staff are available per week","[Enter the desired number of hours per week IT staff are available per 100 staff &amp; students]","[Enter the desired number FTE IT staff per 100 staff &amp; students]")</f>
        <v>[Enter the desired number FTE IT staff per 100 staff &amp; students]</v>
      </c>
      <c r="AB7" s="428" t="str">
        <f>IF(OR(ISNUMBER(SEARCH("Enter",AA7)),AA7=""),AB8,AA7)</f>
        <v/>
      </c>
      <c r="AC7" s="368"/>
      <c r="AD7" s="366" t="str">
        <f>IF(AD5="Number of trainings offered by LEA around technology tools and integration","[Enter the desired average number of trainings per school offered around technology tools and integration]",IF(AD5="Amount of funds (to the nearest $500) provided to teaching staff to attend training around technology tools and integration","Enter the desired average amount of funding provided to teaching staff to attend technology schools and integration","[Enter the desired percentage of schools with training around technology tools and integration]"))</f>
        <v>[Enter the desired percentage of schools with training around technology tools and integration]</v>
      </c>
      <c r="AE7" s="428" t="str">
        <f>IF(OR(ISNUMBER(SEARCH("Enter",AD7)),AD7=""),AE8,AD7)</f>
        <v/>
      </c>
      <c r="AF7" s="370"/>
      <c r="AG7" s="366" t="str">
        <f>IF(AG5="Number of teaching staff who attended a training on technology tools and integration","[Enter the desired percentage of teaching staff trained on technology tools and integration]","[Enter the desired average number of training hours per teacher]")</f>
        <v>[Enter the desired average number of training hours per teacher]</v>
      </c>
      <c r="AH7" s="428" t="str">
        <f>IF(OR(ISNUMBER(SEARCH("Enter",AG7)),AG7=""),AH8,AG7)</f>
        <v/>
      </c>
      <c r="AI7" s="224"/>
      <c r="AJ7" s="378"/>
      <c r="AK7" s="370"/>
      <c r="AL7" s="378"/>
      <c r="AM7" s="371"/>
      <c r="AN7" s="378"/>
    </row>
    <row r="8" spans="2:44" s="225" customFormat="1" ht="15.75">
      <c r="B8" s="221"/>
      <c r="C8" s="364" t="s">
        <v>13</v>
      </c>
      <c r="D8" s="278"/>
      <c r="E8" s="432"/>
      <c r="F8" s="365"/>
      <c r="G8" s="378"/>
      <c r="H8" s="380" t="str">
        <f>IFERROR(IF(ISNUMBER(SEARCH("Yes/No",G$5)),G8/('2a. Enter LEA Data'!$D10),G8/(('2a. Enter LEA Data'!$Z10)/100)),"")</f>
        <v/>
      </c>
      <c r="I8" s="368"/>
      <c r="J8" s="378"/>
      <c r="K8" s="423" t="str">
        <f>IFERROR((J8/('2a. Enter LEA Data'!$F10/100)),"")</f>
        <v/>
      </c>
      <c r="L8" s="368"/>
      <c r="M8" s="378"/>
      <c r="N8" s="193"/>
      <c r="O8" s="378"/>
      <c r="P8" s="379" t="str">
        <f>IFERROR(O8/'2a. Enter LEA Data'!$X10,"")</f>
        <v/>
      </c>
      <c r="Q8" s="368"/>
      <c r="R8" s="378"/>
      <c r="S8" s="434" t="str">
        <f>IFERROR((R8/('2a. Enter LEA Data'!$X10)),"")</f>
        <v/>
      </c>
      <c r="T8" s="370"/>
      <c r="U8" s="378"/>
      <c r="V8" s="423" t="str">
        <f>IFERROR((U8/('2a. Enter LEA Data'!$F10/20)),"")</f>
        <v/>
      </c>
      <c r="W8" s="370"/>
      <c r="X8" s="378"/>
      <c r="Y8" s="263" t="str">
        <f>IFERROR((X8/('2a. Enter LEA Data'!$F10/20)),"")</f>
        <v/>
      </c>
      <c r="Z8" s="223"/>
      <c r="AA8" s="378"/>
      <c r="AB8" s="428" t="str">
        <f>IFERROR(AA8/(SUM('2a. Enter LEA Data'!$F10,'2a. Enter LEA Data'!$Z10)/100),"")</f>
        <v/>
      </c>
      <c r="AC8" s="368"/>
      <c r="AD8" s="378"/>
      <c r="AE8" s="428" t="str">
        <f>IFERROR(IF($AD$5="Number of trainings offered by LEA around technology tools and integration",AD8/1,IF($AD$5="Amount of funds (to the nearest $500) provided to teaching staff to attend training around technology tools and integration",AD8/'2a. Enter LEA Data'!Z10,AD8/'2a. Enter LEA Data'!D10)),"")</f>
        <v/>
      </c>
      <c r="AF8" s="370"/>
      <c r="AG8" s="378"/>
      <c r="AH8" s="428" t="str">
        <f>IFERROR((AG8/'2a. Enter LEA Data'!$Z10),"")</f>
        <v/>
      </c>
      <c r="AI8" s="224"/>
      <c r="AJ8" s="378"/>
      <c r="AK8" s="370"/>
      <c r="AL8" s="378"/>
      <c r="AM8" s="371"/>
      <c r="AN8" s="378"/>
    </row>
    <row r="9" spans="2:44" s="225" customFormat="1" ht="15.75">
      <c r="B9" s="221"/>
      <c r="C9" s="364" t="s">
        <v>240</v>
      </c>
      <c r="D9" s="278"/>
      <c r="E9" s="385" t="str">
        <f ca="1">IFERROR(AVERAGE(OFFSET(E:E,10,0,ROWS(E:E)-10,1)),"")</f>
        <v/>
      </c>
      <c r="F9" s="365"/>
      <c r="G9" s="385">
        <f ca="1">IF(ISNUMBER(SEARCH("Yes",G5)),COUNTIF(OFFSET(G:G,10,0,ROWS(G:G)-10,1),"Yes"),SUM(OFFSET(G:G,10,0,ROWS(G:G)-10,1)))</f>
        <v>0</v>
      </c>
      <c r="H9" s="385" t="str">
        <f ca="1">IFERROR(IF(ISNUMBER(SEARCH("Yes/No",G$5)),G9/('2a. Enter LEA Data'!$D11),G9/(('2a. Enter LEA Data'!$Z11)/100)),"")</f>
        <v/>
      </c>
      <c r="I9" s="368"/>
      <c r="J9" s="385">
        <f ca="1">SUM(OFFSET(J:J, 10, 0,ROWS(J:J)-10, 1))</f>
        <v>0</v>
      </c>
      <c r="K9" s="416" t="str">
        <f ca="1">IFERROR((J9/('2a. Enter LEA Data'!$F11/100)),"")</f>
        <v/>
      </c>
      <c r="L9" s="368"/>
      <c r="M9" s="385">
        <f ca="1">SUM(OFFSET(M:M, 10, 0,ROWS(M:M)-10, 1))</f>
        <v>0</v>
      </c>
      <c r="N9" s="193"/>
      <c r="O9" s="385">
        <f ca="1">SUM(OFFSET(O:O, 10, 0,ROWS(O:O)-10, 1))</f>
        <v>0</v>
      </c>
      <c r="P9" s="417" t="str">
        <f ca="1">IFERROR(O9/'2a. Enter LEA Data'!$X11,"")</f>
        <v/>
      </c>
      <c r="Q9" s="368"/>
      <c r="R9" s="385">
        <f ca="1">SUM(OFFSET(R:R, 10, 0,ROWS(R:R)-10, 1))</f>
        <v>0</v>
      </c>
      <c r="S9" s="435" t="str">
        <f ca="1">IFERROR((R9/('2a. Enter LEA Data'!$X11)),"")</f>
        <v/>
      </c>
      <c r="T9" s="370"/>
      <c r="U9" s="385">
        <f ca="1">SUM(OFFSET(U:U, 10, 0,ROWS(U:U)-10, 1))</f>
        <v>0</v>
      </c>
      <c r="V9" s="416" t="str">
        <f ca="1">IFERROR((U9/('2a. Enter LEA Data'!$F11/20)),"")</f>
        <v/>
      </c>
      <c r="W9" s="370"/>
      <c r="X9" s="385">
        <f ca="1">SUM(OFFSET(X:X, 10, 0,ROWS(X:X)-10, 1))</f>
        <v>0</v>
      </c>
      <c r="Y9" s="197" t="str">
        <f ca="1">IFERROR((X9/('2a. Enter LEA Data'!$F11/20)),"")</f>
        <v/>
      </c>
      <c r="Z9" s="223"/>
      <c r="AA9" s="385">
        <f ca="1">SUM(OFFSET(AA:AA, 10, 0,ROWS(AA:AA)-10, 1))</f>
        <v>0</v>
      </c>
      <c r="AB9" s="421" t="str">
        <f ca="1">IFERROR(AA9/(SUM('2a. Enter LEA Data'!$F11,'2a. Enter LEA Data'!$Z11)/100),"")</f>
        <v/>
      </c>
      <c r="AC9" s="368"/>
      <c r="AD9" s="385">
        <f ca="1">IF(ISNUMBER(SEARCH("Yes",AD5)),COUNTIF(OFFSET(AD:AD,10,0,ROWS(AD:AD)-10,1),"Yes"),SUM(OFFSET(AD:AD,10,0,ROWS(AD:AD)-10,1)))</f>
        <v>0</v>
      </c>
      <c r="AE9" s="421" t="str">
        <f ca="1">IFERROR(IF($AD$5="Number of trainings offered by LEA around technology tools and integration",AD9/1,IF($AD$5="Amount of funds (to the nearest $500) provided to teaching staff to attend training around technology tools and integration",AD9/'2a. Enter LEA Data'!Z11,AD9/'2a. Enter LEA Data'!D11)),"")</f>
        <v/>
      </c>
      <c r="AF9" s="370"/>
      <c r="AG9" s="385">
        <f ca="1">SUM(OFFSET(AG:AG, 10, 0,ROWS(AG:AG)-10, 1))</f>
        <v>0</v>
      </c>
      <c r="AH9" s="421" t="str">
        <f ca="1">IFERROR((AG9/'2a. Enter LEA Data'!$Z11),"")</f>
        <v/>
      </c>
      <c r="AI9" s="224"/>
      <c r="AJ9" s="422"/>
      <c r="AK9" s="370"/>
      <c r="AL9" s="422"/>
      <c r="AM9" s="371"/>
      <c r="AN9" s="422"/>
    </row>
    <row r="10" spans="2:44" s="234" customFormat="1">
      <c r="B10" s="227"/>
      <c r="C10" s="228"/>
      <c r="D10" s="228"/>
      <c r="E10" s="187"/>
      <c r="F10" s="187"/>
      <c r="G10" s="265"/>
      <c r="H10" s="193"/>
      <c r="I10" s="265"/>
      <c r="J10" s="265"/>
      <c r="K10" s="193"/>
      <c r="L10" s="265"/>
      <c r="M10" s="193"/>
      <c r="N10" s="230"/>
      <c r="O10" s="231"/>
      <c r="P10" s="193"/>
      <c r="Q10" s="231"/>
      <c r="R10" s="231"/>
      <c r="S10" s="233"/>
      <c r="T10" s="231"/>
      <c r="U10" s="230"/>
      <c r="V10" s="193"/>
      <c r="W10" s="230"/>
      <c r="X10" s="231"/>
      <c r="Y10" s="193"/>
      <c r="Z10" s="231"/>
      <c r="AA10" s="280"/>
      <c r="AB10" s="267"/>
      <c r="AC10" s="230"/>
      <c r="AD10" s="231"/>
      <c r="AE10" s="267"/>
      <c r="AF10" s="231"/>
      <c r="AG10" s="281"/>
      <c r="AH10" s="267"/>
      <c r="AI10" s="232"/>
      <c r="AJ10" s="230"/>
      <c r="AK10" s="230"/>
      <c r="AL10" s="232"/>
      <c r="AM10" s="232"/>
      <c r="AN10" s="229"/>
    </row>
    <row r="11" spans="2:44" s="237" customFormat="1">
      <c r="B11" s="235" t="str">
        <f>IF('2a. Enter LEA Data'!B15="","",'2a. Enter LEA Data'!B15)</f>
        <v/>
      </c>
      <c r="C11" s="236"/>
      <c r="E11" s="14"/>
      <c r="F11" s="188"/>
      <c r="G11" s="14"/>
      <c r="H11" s="238" t="str">
        <f>IFERROR(IF(ISNUMBER(SEARCH("Yes/No",$G$5)),"",G11/(('2a. Enter LEA Data'!$Z15)/100)),"")</f>
        <v/>
      </c>
      <c r="I11" s="282"/>
      <c r="J11" s="14"/>
      <c r="K11" s="238" t="str">
        <f>IFERROR((J11/('2a. Enter LEA Data'!$F15/100)),"")</f>
        <v/>
      </c>
      <c r="L11" s="282"/>
      <c r="M11" s="10"/>
      <c r="N11" s="188"/>
      <c r="O11" s="14"/>
      <c r="P11" s="196" t="str">
        <f>IFERROR(O11/'2a. Enter LEA Data'!$X15,"")</f>
        <v/>
      </c>
      <c r="Q11" s="188"/>
      <c r="R11" s="14"/>
      <c r="S11" s="239" t="str">
        <f>IFERROR((R11/('2a. Enter LEA Data'!$X15)),"")</f>
        <v/>
      </c>
      <c r="T11" s="188"/>
      <c r="U11" s="14"/>
      <c r="V11" s="238" t="str">
        <f>IFERROR((U11/('2a. Enter LEA Data'!$F15/20)),"")</f>
        <v/>
      </c>
      <c r="W11" s="188"/>
      <c r="X11" s="14"/>
      <c r="Y11" s="238" t="str">
        <f>IFERROR((X11/('2a. Enter LEA Data'!$F15/20)),"")</f>
        <v/>
      </c>
      <c r="Z11" s="188"/>
      <c r="AA11" s="14"/>
      <c r="AB11" s="283" t="str">
        <f>IFERROR(AA11/(SUM('2a. Enter LEA Data'!$F15,'2a. Enter LEA Data'!$Z15)/100),"")</f>
        <v/>
      </c>
      <c r="AC11" s="188"/>
      <c r="AD11" s="14"/>
      <c r="AE11" s="283" t="str">
        <f>IFERROR(IF($AD$5="Number of trainings offered by LEA around technology tools and integration",AD11/1,IF($AD$5="Amount of funds (to the nearest $500) provided to teaching staff to attend training around technology tools and integration",AD11/'2a. Enter LEA Data'!Z15,"")),"")</f>
        <v/>
      </c>
      <c r="AF11" s="188"/>
      <c r="AG11" s="14"/>
      <c r="AH11" s="263" t="str">
        <f>IFERROR((AG11/('2a. Enter LEA Data'!$Z15)),"")</f>
        <v/>
      </c>
      <c r="AI11" s="232"/>
      <c r="AJ11" s="8"/>
      <c r="AK11" s="188"/>
      <c r="AL11" s="8"/>
      <c r="AM11" s="188"/>
      <c r="AN11" s="8"/>
    </row>
    <row r="12" spans="2:44" s="237" customFormat="1">
      <c r="B12" s="235" t="str">
        <f>IF('2a. Enter LEA Data'!B16="","",'2a. Enter LEA Data'!B16)</f>
        <v/>
      </c>
      <c r="C12" s="236"/>
      <c r="E12" s="14"/>
      <c r="F12" s="188"/>
      <c r="G12" s="14"/>
      <c r="H12" s="238" t="str">
        <f>IFERROR(IF(ISNUMBER(SEARCH("Yes/No",$G$5)),"",G12/(('2a. Enter LEA Data'!$Z16)/100)),"")</f>
        <v/>
      </c>
      <c r="I12" s="282"/>
      <c r="J12" s="14"/>
      <c r="K12" s="238" t="str">
        <f>IFERROR((J12/('2a. Enter LEA Data'!$F16/100)),"")</f>
        <v/>
      </c>
      <c r="L12" s="282"/>
      <c r="M12" s="10"/>
      <c r="N12" s="188"/>
      <c r="O12" s="14"/>
      <c r="P12" s="196" t="str">
        <f>IFERROR(O12/'2a. Enter LEA Data'!$X16,"")</f>
        <v/>
      </c>
      <c r="Q12" s="188"/>
      <c r="R12" s="14"/>
      <c r="S12" s="239" t="str">
        <f>IFERROR((R12/('2a. Enter LEA Data'!$X16)),"")</f>
        <v/>
      </c>
      <c r="T12" s="188"/>
      <c r="U12" s="14"/>
      <c r="V12" s="238" t="str">
        <f>IFERROR((U12/('2a. Enter LEA Data'!$F16/20)),"")</f>
        <v/>
      </c>
      <c r="W12" s="188"/>
      <c r="X12" s="14"/>
      <c r="Y12" s="238" t="str">
        <f>IFERROR((X12/('2a. Enter LEA Data'!$F16/20)),"")</f>
        <v/>
      </c>
      <c r="Z12" s="188"/>
      <c r="AA12" s="14"/>
      <c r="AB12" s="283" t="str">
        <f>IFERROR(AA12/(SUM('2a. Enter LEA Data'!$F16,'2a. Enter LEA Data'!$Z16)/100),"")</f>
        <v/>
      </c>
      <c r="AC12" s="188"/>
      <c r="AD12" s="14"/>
      <c r="AE12" s="283" t="str">
        <f>IFERROR(IF($AD$5="Number of trainings offered by LEA around technology tools and integration",AD12/1,IF($AD$5="Amount of funds (to the nearest $500) provided to teaching staff to attend training around technology tools and integration",AD12/'2a. Enter LEA Data'!Z16,"")),"")</f>
        <v/>
      </c>
      <c r="AF12" s="188"/>
      <c r="AG12" s="14"/>
      <c r="AH12" s="263" t="str">
        <f>IFERROR((AG12/('2a. Enter LEA Data'!$Z16)),"")</f>
        <v/>
      </c>
      <c r="AI12" s="232"/>
      <c r="AJ12" s="8"/>
      <c r="AK12" s="188"/>
      <c r="AL12" s="8"/>
      <c r="AM12" s="188"/>
      <c r="AN12" s="8"/>
    </row>
    <row r="13" spans="2:44">
      <c r="B13" s="235" t="str">
        <f>IF('2a. Enter LEA Data'!B17="","",'2a. Enter LEA Data'!B17)</f>
        <v/>
      </c>
      <c r="C13" s="236"/>
      <c r="E13" s="14"/>
      <c r="F13" s="189"/>
      <c r="G13" s="14"/>
      <c r="H13" s="238" t="str">
        <f>IFERROR(IF(ISNUMBER(SEARCH("Yes/No",$G$5)),"",G13/(('2a. Enter LEA Data'!$Z17)/100)),"")</f>
        <v/>
      </c>
      <c r="I13" s="284"/>
      <c r="J13" s="14"/>
      <c r="K13" s="238" t="str">
        <f>IFERROR((J13/('2a. Enter LEA Data'!$F17/100)),"")</f>
        <v/>
      </c>
      <c r="L13" s="284"/>
      <c r="M13" s="10"/>
      <c r="N13" s="243"/>
      <c r="O13" s="14"/>
      <c r="P13" s="196" t="str">
        <f>IFERROR(O13/'2a. Enter LEA Data'!$X17,"")</f>
        <v/>
      </c>
      <c r="Q13" s="243"/>
      <c r="R13" s="14"/>
      <c r="S13" s="239" t="str">
        <f>IFERROR((R13/('2a. Enter LEA Data'!$X17)),"")</f>
        <v/>
      </c>
      <c r="T13" s="243"/>
      <c r="U13" s="14"/>
      <c r="V13" s="238" t="str">
        <f>IFERROR((U13/('2a. Enter LEA Data'!$F17/20)),"")</f>
        <v/>
      </c>
      <c r="W13" s="243"/>
      <c r="X13" s="14"/>
      <c r="Y13" s="238" t="str">
        <f>IFERROR((X13/('2a. Enter LEA Data'!$F17/20)),"")</f>
        <v/>
      </c>
      <c r="Z13" s="243"/>
      <c r="AA13" s="14"/>
      <c r="AB13" s="283" t="str">
        <f>IFERROR(AA13/(SUM('2a. Enter LEA Data'!$F17,'2a. Enter LEA Data'!$Z17)/100),"")</f>
        <v/>
      </c>
      <c r="AC13" s="243"/>
      <c r="AD13" s="14"/>
      <c r="AE13" s="283" t="str">
        <f>IFERROR(IF($AD$5="Number of trainings offered by LEA around technology tools and integration",AD13/1,IF($AD$5="Amount of funds (to the nearest $500) provided to teaching staff to attend training around technology tools and integration",AD13/'2a. Enter LEA Data'!Z17,"")),"")</f>
        <v/>
      </c>
      <c r="AF13" s="243"/>
      <c r="AG13" s="14"/>
      <c r="AH13" s="263" t="str">
        <f>IFERROR((AG13/('2a. Enter LEA Data'!$Z17)),"")</f>
        <v/>
      </c>
      <c r="AI13" s="243"/>
      <c r="AJ13" s="8"/>
      <c r="AK13" s="243"/>
      <c r="AL13" s="8"/>
      <c r="AM13" s="243"/>
      <c r="AN13" s="8"/>
    </row>
    <row r="14" spans="2:44">
      <c r="B14" s="235" t="str">
        <f>IF('2a. Enter LEA Data'!B18="","",'2a. Enter LEA Data'!B18)</f>
        <v/>
      </c>
      <c r="C14" s="236"/>
      <c r="E14" s="14"/>
      <c r="F14" s="189"/>
      <c r="G14" s="14"/>
      <c r="H14" s="238" t="str">
        <f>IFERROR(IF(ISNUMBER(SEARCH("Yes/No",$G$5)),"",G14/(('2a. Enter LEA Data'!$Z18)/100)),"")</f>
        <v/>
      </c>
      <c r="I14" s="284"/>
      <c r="J14" s="14"/>
      <c r="K14" s="238" t="str">
        <f>IFERROR((J14/('2a. Enter LEA Data'!$F18/100)),"")</f>
        <v/>
      </c>
      <c r="L14" s="284"/>
      <c r="M14" s="10"/>
      <c r="N14" s="243"/>
      <c r="O14" s="14"/>
      <c r="P14" s="196" t="str">
        <f>IFERROR(O14/'2a. Enter LEA Data'!$X18,"")</f>
        <v/>
      </c>
      <c r="Q14" s="243"/>
      <c r="R14" s="14"/>
      <c r="S14" s="239" t="str">
        <f>IFERROR((R14/('2a. Enter LEA Data'!$X18)),"")</f>
        <v/>
      </c>
      <c r="T14" s="243"/>
      <c r="U14" s="14"/>
      <c r="V14" s="238" t="str">
        <f>IFERROR((U14/('2a. Enter LEA Data'!$F18/20)),"")</f>
        <v/>
      </c>
      <c r="W14" s="243"/>
      <c r="X14" s="14"/>
      <c r="Y14" s="238" t="str">
        <f>IFERROR((X14/('2a. Enter LEA Data'!$F18/20)),"")</f>
        <v/>
      </c>
      <c r="Z14" s="243"/>
      <c r="AA14" s="14"/>
      <c r="AB14" s="283" t="str">
        <f>IFERROR(AA14/(SUM('2a. Enter LEA Data'!$F18,'2a. Enter LEA Data'!$Z18)/100),"")</f>
        <v/>
      </c>
      <c r="AC14" s="243"/>
      <c r="AD14" s="14"/>
      <c r="AE14" s="283" t="str">
        <f>IFERROR(IF($AD$5="Number of trainings offered by LEA around technology tools and integration",AD14/1,IF($AD$5="Amount of funds (to the nearest $500) provided to teaching staff to attend training around technology tools and integration",AD14/'2a. Enter LEA Data'!Z18,"")),"")</f>
        <v/>
      </c>
      <c r="AF14" s="243"/>
      <c r="AG14" s="14"/>
      <c r="AH14" s="263" t="str">
        <f>IFERROR((AG14/('2a. Enter LEA Data'!$Z18)),"")</f>
        <v/>
      </c>
      <c r="AI14" s="243"/>
      <c r="AJ14" s="8"/>
      <c r="AK14" s="243"/>
      <c r="AL14" s="8"/>
      <c r="AM14" s="243"/>
      <c r="AN14" s="8"/>
    </row>
    <row r="15" spans="2:44">
      <c r="B15" s="235" t="str">
        <f>IF('2a. Enter LEA Data'!B19="","",'2a. Enter LEA Data'!B19)</f>
        <v/>
      </c>
      <c r="C15" s="236"/>
      <c r="E15" s="14"/>
      <c r="F15" s="189"/>
      <c r="G15" s="14"/>
      <c r="H15" s="238" t="str">
        <f>IFERROR(IF(ISNUMBER(SEARCH("Yes/No",$G$5)),"",G15/(('2a. Enter LEA Data'!$Z19)/100)),"")</f>
        <v/>
      </c>
      <c r="I15" s="284"/>
      <c r="J15" s="14"/>
      <c r="K15" s="238" t="str">
        <f>IFERROR((J15/('2a. Enter LEA Data'!$F19/100)),"")</f>
        <v/>
      </c>
      <c r="L15" s="284"/>
      <c r="M15" s="10"/>
      <c r="N15" s="243"/>
      <c r="O15" s="14"/>
      <c r="P15" s="196" t="str">
        <f>IFERROR(O15/'2a. Enter LEA Data'!$X19,"")</f>
        <v/>
      </c>
      <c r="Q15" s="243"/>
      <c r="R15" s="14"/>
      <c r="S15" s="239" t="str">
        <f>IFERROR((R15/('2a. Enter LEA Data'!$X19)),"")</f>
        <v/>
      </c>
      <c r="T15" s="243"/>
      <c r="U15" s="14"/>
      <c r="V15" s="238" t="str">
        <f>IFERROR((U15/('2a. Enter LEA Data'!$F19/20)),"")</f>
        <v/>
      </c>
      <c r="W15" s="243"/>
      <c r="X15" s="14"/>
      <c r="Y15" s="238" t="str">
        <f>IFERROR((X15/('2a. Enter LEA Data'!$F19/20)),"")</f>
        <v/>
      </c>
      <c r="Z15" s="243"/>
      <c r="AA15" s="14"/>
      <c r="AB15" s="283" t="str">
        <f>IFERROR(AA15/(SUM('2a. Enter LEA Data'!$F19,'2a. Enter LEA Data'!$Z19)/100),"")</f>
        <v/>
      </c>
      <c r="AC15" s="243"/>
      <c r="AD15" s="14"/>
      <c r="AE15" s="283" t="str">
        <f>IFERROR(IF($AD$5="Number of trainings offered by LEA around technology tools and integration",AD15/1,IF($AD$5="Amount of funds (to the nearest $500) provided to teaching staff to attend training around technology tools and integration",AD15/'2a. Enter LEA Data'!Z19,"")),"")</f>
        <v/>
      </c>
      <c r="AF15" s="243"/>
      <c r="AG15" s="14"/>
      <c r="AH15" s="263" t="str">
        <f>IFERROR((AG15/('2a. Enter LEA Data'!$Z19)),"")</f>
        <v/>
      </c>
      <c r="AI15" s="243"/>
      <c r="AJ15" s="8"/>
      <c r="AK15" s="243"/>
      <c r="AL15" s="8"/>
      <c r="AM15" s="243"/>
      <c r="AN15" s="8"/>
    </row>
    <row r="16" spans="2:44">
      <c r="B16" s="235" t="str">
        <f>IF('2a. Enter LEA Data'!B20="","",'2a. Enter LEA Data'!B20)</f>
        <v/>
      </c>
      <c r="C16" s="236"/>
      <c r="E16" s="14"/>
      <c r="F16" s="189"/>
      <c r="G16" s="14"/>
      <c r="H16" s="238" t="str">
        <f>IFERROR(IF(ISNUMBER(SEARCH("Yes/No",$G$5)),"",G16/(('2a. Enter LEA Data'!$Z20)/100)),"")</f>
        <v/>
      </c>
      <c r="I16" s="284"/>
      <c r="J16" s="14"/>
      <c r="K16" s="238" t="str">
        <f>IFERROR((J16/('2a. Enter LEA Data'!$F20/100)),"")</f>
        <v/>
      </c>
      <c r="L16" s="284"/>
      <c r="M16" s="10"/>
      <c r="N16" s="243"/>
      <c r="O16" s="14"/>
      <c r="P16" s="196" t="str">
        <f>IFERROR(O16/'2a. Enter LEA Data'!$X20,"")</f>
        <v/>
      </c>
      <c r="Q16" s="243"/>
      <c r="R16" s="14"/>
      <c r="S16" s="239" t="str">
        <f>IFERROR((R16/('2a. Enter LEA Data'!$X20)),"")</f>
        <v/>
      </c>
      <c r="T16" s="243"/>
      <c r="U16" s="14"/>
      <c r="V16" s="238" t="str">
        <f>IFERROR((U16/('2a. Enter LEA Data'!$F20/20)),"")</f>
        <v/>
      </c>
      <c r="W16" s="243"/>
      <c r="X16" s="14"/>
      <c r="Y16" s="238" t="str">
        <f>IFERROR((X16/('2a. Enter LEA Data'!$F20/20)),"")</f>
        <v/>
      </c>
      <c r="Z16" s="243"/>
      <c r="AA16" s="14"/>
      <c r="AB16" s="283" t="str">
        <f>IFERROR(AA16/(SUM('2a. Enter LEA Data'!$F20,'2a. Enter LEA Data'!$Z20)/100),"")</f>
        <v/>
      </c>
      <c r="AC16" s="243"/>
      <c r="AD16" s="14"/>
      <c r="AE16" s="283" t="str">
        <f>IFERROR(IF($AD$5="Number of trainings offered by LEA around technology tools and integration",AD16/1,IF($AD$5="Amount of funds (to the nearest $500) provided to teaching staff to attend training around technology tools and integration",AD16/'2a. Enter LEA Data'!Z20,"")),"")</f>
        <v/>
      </c>
      <c r="AF16" s="243"/>
      <c r="AG16" s="14"/>
      <c r="AH16" s="263" t="str">
        <f>IFERROR((AG16/('2a. Enter LEA Data'!$Z20)),"")</f>
        <v/>
      </c>
      <c r="AI16" s="243"/>
      <c r="AJ16" s="8"/>
      <c r="AK16" s="243"/>
      <c r="AL16" s="8"/>
      <c r="AM16" s="243"/>
      <c r="AN16" s="8"/>
    </row>
    <row r="17" spans="2:40">
      <c r="B17" s="235" t="str">
        <f>IF('2a. Enter LEA Data'!B21="","",'2a. Enter LEA Data'!B21)</f>
        <v/>
      </c>
      <c r="C17" s="236"/>
      <c r="E17" s="14"/>
      <c r="F17" s="189"/>
      <c r="G17" s="14"/>
      <c r="H17" s="238" t="str">
        <f>IFERROR(IF(ISNUMBER(SEARCH("Yes/No",$G$5)),"",G17/(('2a. Enter LEA Data'!$Z21)/100)),"")</f>
        <v/>
      </c>
      <c r="I17" s="284"/>
      <c r="J17" s="14"/>
      <c r="K17" s="238" t="str">
        <f>IFERROR((J17/('2a. Enter LEA Data'!$F21/100)),"")</f>
        <v/>
      </c>
      <c r="L17" s="284"/>
      <c r="M17" s="10"/>
      <c r="N17" s="243"/>
      <c r="O17" s="14"/>
      <c r="P17" s="196" t="str">
        <f>IFERROR(O17/'2a. Enter LEA Data'!$X21,"")</f>
        <v/>
      </c>
      <c r="Q17" s="243"/>
      <c r="R17" s="14"/>
      <c r="S17" s="239" t="str">
        <f>IFERROR((R17/('2a. Enter LEA Data'!$X21)),"")</f>
        <v/>
      </c>
      <c r="T17" s="243"/>
      <c r="U17" s="14"/>
      <c r="V17" s="238" t="str">
        <f>IFERROR((U17/('2a. Enter LEA Data'!$F21/20)),"")</f>
        <v/>
      </c>
      <c r="W17" s="243"/>
      <c r="X17" s="14"/>
      <c r="Y17" s="238" t="str">
        <f>IFERROR((X17/('2a. Enter LEA Data'!$F21/20)),"")</f>
        <v/>
      </c>
      <c r="Z17" s="243"/>
      <c r="AA17" s="14"/>
      <c r="AB17" s="283" t="str">
        <f>IFERROR(AA17/(SUM('2a. Enter LEA Data'!$F21,'2a. Enter LEA Data'!$Z21)/100),"")</f>
        <v/>
      </c>
      <c r="AC17" s="243"/>
      <c r="AD17" s="14"/>
      <c r="AE17" s="283" t="str">
        <f>IFERROR(IF($AD$5="Number of trainings offered by LEA around technology tools and integration",AD17/1,IF($AD$5="Amount of funds (to the nearest $500) provided to teaching staff to attend training around technology tools and integration",AD17/'2a. Enter LEA Data'!Z21,"")),"")</f>
        <v/>
      </c>
      <c r="AF17" s="243"/>
      <c r="AG17" s="14"/>
      <c r="AH17" s="263" t="str">
        <f>IFERROR((AG17/('2a. Enter LEA Data'!$Z21)),"")</f>
        <v/>
      </c>
      <c r="AI17" s="243"/>
      <c r="AJ17" s="8"/>
      <c r="AK17" s="243"/>
      <c r="AL17" s="8"/>
      <c r="AM17" s="243"/>
      <c r="AN17" s="8"/>
    </row>
    <row r="18" spans="2:40">
      <c r="B18" s="235" t="str">
        <f>IF('2a. Enter LEA Data'!B22="","",'2a. Enter LEA Data'!B22)</f>
        <v/>
      </c>
      <c r="C18" s="236"/>
      <c r="E18" s="14"/>
      <c r="F18" s="189"/>
      <c r="G18" s="14"/>
      <c r="H18" s="238" t="str">
        <f>IFERROR(IF(ISNUMBER(SEARCH("Yes/No",$G$5)),"",G18/(('2a. Enter LEA Data'!$Z22)/100)),"")</f>
        <v/>
      </c>
      <c r="I18" s="284"/>
      <c r="J18" s="14"/>
      <c r="K18" s="238" t="str">
        <f>IFERROR((J18/('2a. Enter LEA Data'!$F22/100)),"")</f>
        <v/>
      </c>
      <c r="L18" s="284"/>
      <c r="M18" s="10"/>
      <c r="N18" s="243"/>
      <c r="O18" s="14"/>
      <c r="P18" s="196" t="str">
        <f>IFERROR(O18/'2a. Enter LEA Data'!$X22,"")</f>
        <v/>
      </c>
      <c r="Q18" s="243"/>
      <c r="R18" s="14"/>
      <c r="S18" s="239" t="str">
        <f>IFERROR((R18/('2a. Enter LEA Data'!$X22)),"")</f>
        <v/>
      </c>
      <c r="T18" s="243"/>
      <c r="U18" s="14"/>
      <c r="V18" s="238" t="str">
        <f>IFERROR((U18/('2a. Enter LEA Data'!$F22/20)),"")</f>
        <v/>
      </c>
      <c r="W18" s="243"/>
      <c r="X18" s="14"/>
      <c r="Y18" s="238" t="str">
        <f>IFERROR((X18/('2a. Enter LEA Data'!$F22/20)),"")</f>
        <v/>
      </c>
      <c r="Z18" s="243"/>
      <c r="AA18" s="14"/>
      <c r="AB18" s="283" t="str">
        <f>IFERROR(AA18/(SUM('2a. Enter LEA Data'!$F22,'2a. Enter LEA Data'!$Z22)/100),"")</f>
        <v/>
      </c>
      <c r="AC18" s="243"/>
      <c r="AD18" s="14"/>
      <c r="AE18" s="283" t="str">
        <f>IFERROR(IF($AD$5="Number of trainings offered by LEA around technology tools and integration",AD18/1,IF($AD$5="Amount of funds (to the nearest $500) provided to teaching staff to attend training around technology tools and integration",AD18/'2a. Enter LEA Data'!Z22,"")),"")</f>
        <v/>
      </c>
      <c r="AF18" s="243"/>
      <c r="AG18" s="14"/>
      <c r="AH18" s="263" t="str">
        <f>IFERROR((AG18/('2a. Enter LEA Data'!$Z22)),"")</f>
        <v/>
      </c>
      <c r="AI18" s="243"/>
      <c r="AJ18" s="8"/>
      <c r="AK18" s="243"/>
      <c r="AL18" s="8"/>
      <c r="AM18" s="243"/>
      <c r="AN18" s="8"/>
    </row>
    <row r="19" spans="2:40">
      <c r="B19" s="235" t="str">
        <f>IF('2a. Enter LEA Data'!B23="","",'2a. Enter LEA Data'!B23)</f>
        <v/>
      </c>
      <c r="C19" s="236"/>
      <c r="E19" s="14"/>
      <c r="F19" s="189"/>
      <c r="G19" s="14"/>
      <c r="H19" s="238" t="str">
        <f>IFERROR(IF(ISNUMBER(SEARCH("Yes/No",$G$5)),"",G19/(('2a. Enter LEA Data'!$Z23)/100)),"")</f>
        <v/>
      </c>
      <c r="I19" s="284"/>
      <c r="J19" s="14"/>
      <c r="K19" s="238" t="str">
        <f>IFERROR((J19/('2a. Enter LEA Data'!$F23/100)),"")</f>
        <v/>
      </c>
      <c r="L19" s="284"/>
      <c r="M19" s="10"/>
      <c r="N19" s="243"/>
      <c r="O19" s="14"/>
      <c r="P19" s="196" t="str">
        <f>IFERROR(O19/'2a. Enter LEA Data'!$X23,"")</f>
        <v/>
      </c>
      <c r="Q19" s="243"/>
      <c r="R19" s="14"/>
      <c r="S19" s="239" t="str">
        <f>IFERROR((R19/('2a. Enter LEA Data'!$X23)),"")</f>
        <v/>
      </c>
      <c r="T19" s="243"/>
      <c r="U19" s="14"/>
      <c r="V19" s="238" t="str">
        <f>IFERROR((U19/('2a. Enter LEA Data'!$F23/20)),"")</f>
        <v/>
      </c>
      <c r="W19" s="243"/>
      <c r="X19" s="14"/>
      <c r="Y19" s="238" t="str">
        <f>IFERROR((X19/('2a. Enter LEA Data'!$F23/20)),"")</f>
        <v/>
      </c>
      <c r="Z19" s="243"/>
      <c r="AA19" s="14"/>
      <c r="AB19" s="283" t="str">
        <f>IFERROR(AA19/(SUM('2a. Enter LEA Data'!$F23,'2a. Enter LEA Data'!$Z23)/100),"")</f>
        <v/>
      </c>
      <c r="AC19" s="243"/>
      <c r="AD19" s="14"/>
      <c r="AE19" s="283" t="str">
        <f>IFERROR(IF($AD$5="Number of trainings offered by LEA around technology tools and integration",AD19/1,IF($AD$5="Amount of funds (to the nearest $500) provided to teaching staff to attend training around technology tools and integration",AD19/'2a. Enter LEA Data'!Z23,"")),"")</f>
        <v/>
      </c>
      <c r="AF19" s="243"/>
      <c r="AG19" s="14"/>
      <c r="AH19" s="263" t="str">
        <f>IFERROR((AG19/('2a. Enter LEA Data'!$Z23)),"")</f>
        <v/>
      </c>
      <c r="AI19" s="243"/>
      <c r="AJ19" s="8"/>
      <c r="AK19" s="243"/>
      <c r="AL19" s="8"/>
      <c r="AM19" s="243"/>
      <c r="AN19" s="8"/>
    </row>
    <row r="20" spans="2:40">
      <c r="B20" s="235" t="str">
        <f>IF('2a. Enter LEA Data'!B24="","",'2a. Enter LEA Data'!B24)</f>
        <v/>
      </c>
      <c r="C20" s="236"/>
      <c r="E20" s="14"/>
      <c r="F20" s="189"/>
      <c r="G20" s="14"/>
      <c r="H20" s="238" t="str">
        <f>IFERROR(IF(ISNUMBER(SEARCH("Yes/No",$G$5)),"",G20/(('2a. Enter LEA Data'!$Z24)/100)),"")</f>
        <v/>
      </c>
      <c r="I20" s="284"/>
      <c r="J20" s="14"/>
      <c r="K20" s="238" t="str">
        <f>IFERROR((J20/('2a. Enter LEA Data'!$F24/100)),"")</f>
        <v/>
      </c>
      <c r="L20" s="284"/>
      <c r="M20" s="10"/>
      <c r="N20" s="243"/>
      <c r="O20" s="14"/>
      <c r="P20" s="196" t="str">
        <f>IFERROR(O20/'2a. Enter LEA Data'!$X24,"")</f>
        <v/>
      </c>
      <c r="Q20" s="243"/>
      <c r="R20" s="14"/>
      <c r="S20" s="239" t="str">
        <f>IFERROR((R20/('2a. Enter LEA Data'!$X24)),"")</f>
        <v/>
      </c>
      <c r="T20" s="243"/>
      <c r="U20" s="14"/>
      <c r="V20" s="238" t="str">
        <f>IFERROR((U20/('2a. Enter LEA Data'!$F24/20)),"")</f>
        <v/>
      </c>
      <c r="W20" s="243"/>
      <c r="X20" s="14"/>
      <c r="Y20" s="238" t="str">
        <f>IFERROR((X20/('2a. Enter LEA Data'!$F24/20)),"")</f>
        <v/>
      </c>
      <c r="Z20" s="243"/>
      <c r="AA20" s="14"/>
      <c r="AB20" s="283" t="str">
        <f>IFERROR(AA20/(SUM('2a. Enter LEA Data'!$F24,'2a. Enter LEA Data'!$Z24)/100),"")</f>
        <v/>
      </c>
      <c r="AC20" s="243"/>
      <c r="AD20" s="14"/>
      <c r="AE20" s="283" t="str">
        <f>IFERROR(IF($AD$5="Number of trainings offered by LEA around technology tools and integration",AD20/1,IF($AD$5="Amount of funds (to the nearest $500) provided to teaching staff to attend training around technology tools and integration",AD20/'2a. Enter LEA Data'!Z24,"")),"")</f>
        <v/>
      </c>
      <c r="AF20" s="243"/>
      <c r="AG20" s="14"/>
      <c r="AH20" s="263" t="str">
        <f>IFERROR((AG20/('2a. Enter LEA Data'!$Z24)),"")</f>
        <v/>
      </c>
      <c r="AI20" s="243"/>
      <c r="AJ20" s="8"/>
      <c r="AK20" s="243"/>
      <c r="AL20" s="8"/>
      <c r="AM20" s="243"/>
      <c r="AN20" s="8"/>
    </row>
    <row r="21" spans="2:40">
      <c r="B21" s="235" t="str">
        <f>IF('2a. Enter LEA Data'!B25="","",'2a. Enter LEA Data'!B25)</f>
        <v/>
      </c>
      <c r="C21" s="236"/>
      <c r="E21" s="14"/>
      <c r="F21" s="189"/>
      <c r="G21" s="14"/>
      <c r="H21" s="238" t="str">
        <f>IFERROR(IF(ISNUMBER(SEARCH("Yes/No",$G$5)),"",G21/(('2a. Enter LEA Data'!$Z25)/100)),"")</f>
        <v/>
      </c>
      <c r="I21" s="284"/>
      <c r="J21" s="14"/>
      <c r="K21" s="238" t="str">
        <f>IFERROR((J21/('2a. Enter LEA Data'!$F25/100)),"")</f>
        <v/>
      </c>
      <c r="L21" s="284"/>
      <c r="M21" s="10"/>
      <c r="N21" s="243"/>
      <c r="O21" s="14"/>
      <c r="P21" s="196" t="str">
        <f>IFERROR(O21/'2a. Enter LEA Data'!$X25,"")</f>
        <v/>
      </c>
      <c r="Q21" s="243"/>
      <c r="R21" s="14"/>
      <c r="S21" s="239" t="str">
        <f>IFERROR((R21/('2a. Enter LEA Data'!$X25)),"")</f>
        <v/>
      </c>
      <c r="T21" s="243"/>
      <c r="U21" s="14"/>
      <c r="V21" s="238" t="str">
        <f>IFERROR((U21/('2a. Enter LEA Data'!$F25/20)),"")</f>
        <v/>
      </c>
      <c r="W21" s="243"/>
      <c r="X21" s="14"/>
      <c r="Y21" s="238" t="str">
        <f>IFERROR((X21/('2a. Enter LEA Data'!$F25/20)),"")</f>
        <v/>
      </c>
      <c r="Z21" s="243"/>
      <c r="AA21" s="14"/>
      <c r="AB21" s="283" t="str">
        <f>IFERROR(AA21/(SUM('2a. Enter LEA Data'!$F25,'2a. Enter LEA Data'!$Z25)/100),"")</f>
        <v/>
      </c>
      <c r="AC21" s="243"/>
      <c r="AD21" s="14"/>
      <c r="AE21" s="283" t="str">
        <f>IFERROR(IF($AD$5="Number of trainings offered by LEA around technology tools and integration",AD21/1,IF($AD$5="Amount of funds (to the nearest $500) provided to teaching staff to attend training around technology tools and integration",AD21/'2a. Enter LEA Data'!Z25,"")),"")</f>
        <v/>
      </c>
      <c r="AF21" s="243"/>
      <c r="AG21" s="14"/>
      <c r="AH21" s="263" t="str">
        <f>IFERROR((AG21/('2a. Enter LEA Data'!$Z25)),"")</f>
        <v/>
      </c>
      <c r="AI21" s="243"/>
      <c r="AJ21" s="8"/>
      <c r="AK21" s="243"/>
      <c r="AL21" s="8"/>
      <c r="AM21" s="243"/>
      <c r="AN21" s="8"/>
    </row>
    <row r="22" spans="2:40">
      <c r="B22" s="235" t="str">
        <f>IF('2a. Enter LEA Data'!B26="","",'2a. Enter LEA Data'!B26)</f>
        <v/>
      </c>
      <c r="C22" s="236"/>
      <c r="E22" s="14"/>
      <c r="F22" s="189"/>
      <c r="G22" s="14"/>
      <c r="H22" s="238" t="str">
        <f>IFERROR(IF(ISNUMBER(SEARCH("Yes/No",$G$5)),"",G22/(('2a. Enter LEA Data'!$Z26)/100)),"")</f>
        <v/>
      </c>
      <c r="I22" s="284"/>
      <c r="J22" s="14"/>
      <c r="K22" s="238" t="str">
        <f>IFERROR((J22/('2a. Enter LEA Data'!$F26/100)),"")</f>
        <v/>
      </c>
      <c r="L22" s="284"/>
      <c r="M22" s="10"/>
      <c r="N22" s="243"/>
      <c r="O22" s="14"/>
      <c r="P22" s="196" t="str">
        <f>IFERROR(O22/'2a. Enter LEA Data'!$X26,"")</f>
        <v/>
      </c>
      <c r="Q22" s="243"/>
      <c r="R22" s="14"/>
      <c r="S22" s="239" t="str">
        <f>IFERROR((R22/('2a. Enter LEA Data'!$X26)),"")</f>
        <v/>
      </c>
      <c r="T22" s="243"/>
      <c r="U22" s="14"/>
      <c r="V22" s="238" t="str">
        <f>IFERROR((U22/('2a. Enter LEA Data'!$F26/20)),"")</f>
        <v/>
      </c>
      <c r="W22" s="243"/>
      <c r="X22" s="14"/>
      <c r="Y22" s="238" t="str">
        <f>IFERROR((X22/('2a. Enter LEA Data'!$F26/20)),"")</f>
        <v/>
      </c>
      <c r="Z22" s="243"/>
      <c r="AA22" s="14"/>
      <c r="AB22" s="283" t="str">
        <f>IFERROR(AA22/(SUM('2a. Enter LEA Data'!$F26,'2a. Enter LEA Data'!$Z26)/100),"")</f>
        <v/>
      </c>
      <c r="AC22" s="243"/>
      <c r="AD22" s="14"/>
      <c r="AE22" s="283" t="str">
        <f>IFERROR(IF($AD$5="Number of trainings offered by LEA around technology tools and integration",AD22/1,IF($AD$5="Amount of funds (to the nearest $500) provided to teaching staff to attend training around technology tools and integration",AD22/'2a. Enter LEA Data'!Z26,"")),"")</f>
        <v/>
      </c>
      <c r="AF22" s="243"/>
      <c r="AG22" s="14"/>
      <c r="AH22" s="263" t="str">
        <f>IFERROR((AG22/('2a. Enter LEA Data'!$Z26)),"")</f>
        <v/>
      </c>
      <c r="AI22" s="243"/>
      <c r="AJ22" s="8"/>
      <c r="AK22" s="243"/>
      <c r="AL22" s="8"/>
      <c r="AM22" s="243"/>
      <c r="AN22" s="8"/>
    </row>
    <row r="23" spans="2:40">
      <c r="B23" s="235" t="str">
        <f>IF('2a. Enter LEA Data'!B27="","",'2a. Enter LEA Data'!B27)</f>
        <v/>
      </c>
      <c r="C23" s="236"/>
      <c r="E23" s="14"/>
      <c r="F23" s="189"/>
      <c r="G23" s="14"/>
      <c r="H23" s="238" t="str">
        <f>IFERROR(IF(ISNUMBER(SEARCH("Yes/No",$G$5)),"",G23/(('2a. Enter LEA Data'!$Z27)/100)),"")</f>
        <v/>
      </c>
      <c r="I23" s="284"/>
      <c r="J23" s="14"/>
      <c r="K23" s="238" t="str">
        <f>IFERROR((J23/('2a. Enter LEA Data'!$F27/100)),"")</f>
        <v/>
      </c>
      <c r="L23" s="284"/>
      <c r="M23" s="10"/>
      <c r="N23" s="243"/>
      <c r="O23" s="14"/>
      <c r="P23" s="196" t="str">
        <f>IFERROR(O23/'2a. Enter LEA Data'!$X27,"")</f>
        <v/>
      </c>
      <c r="Q23" s="243"/>
      <c r="R23" s="14"/>
      <c r="S23" s="239" t="str">
        <f>IFERROR((R23/('2a. Enter LEA Data'!$X27)),"")</f>
        <v/>
      </c>
      <c r="T23" s="243"/>
      <c r="U23" s="14"/>
      <c r="V23" s="238" t="str">
        <f>IFERROR((U23/('2a. Enter LEA Data'!$F27/20)),"")</f>
        <v/>
      </c>
      <c r="W23" s="243"/>
      <c r="X23" s="14"/>
      <c r="Y23" s="238" t="str">
        <f>IFERROR((X23/('2a. Enter LEA Data'!$F27/20)),"")</f>
        <v/>
      </c>
      <c r="Z23" s="243"/>
      <c r="AA23" s="14"/>
      <c r="AB23" s="283" t="str">
        <f>IFERROR(AA23/(SUM('2a. Enter LEA Data'!$F27,'2a. Enter LEA Data'!$Z27)/100),"")</f>
        <v/>
      </c>
      <c r="AC23" s="243"/>
      <c r="AD23" s="14"/>
      <c r="AE23" s="283" t="str">
        <f>IFERROR(IF($AD$5="Number of trainings offered by LEA around technology tools and integration",AD23/1,IF($AD$5="Amount of funds (to the nearest $500) provided to teaching staff to attend training around technology tools and integration",AD23/'2a. Enter LEA Data'!Z27,"")),"")</f>
        <v/>
      </c>
      <c r="AF23" s="243"/>
      <c r="AG23" s="14"/>
      <c r="AH23" s="263" t="str">
        <f>IFERROR((AG23/('2a. Enter LEA Data'!$Z27)),"")</f>
        <v/>
      </c>
      <c r="AI23" s="243"/>
      <c r="AJ23" s="8"/>
      <c r="AK23" s="243"/>
      <c r="AL23" s="8"/>
      <c r="AM23" s="243"/>
      <c r="AN23" s="8"/>
    </row>
    <row r="24" spans="2:40">
      <c r="B24" s="235" t="str">
        <f>IF('2a. Enter LEA Data'!B28="","",'2a. Enter LEA Data'!B28)</f>
        <v/>
      </c>
      <c r="C24" s="236"/>
      <c r="E24" s="14"/>
      <c r="F24" s="189"/>
      <c r="G24" s="14"/>
      <c r="H24" s="238" t="str">
        <f>IFERROR(IF(ISNUMBER(SEARCH("Yes/No",$G$5)),"",G24/(('2a. Enter LEA Data'!$Z28)/100)),"")</f>
        <v/>
      </c>
      <c r="I24" s="284"/>
      <c r="J24" s="14"/>
      <c r="K24" s="238" t="str">
        <f>IFERROR((J24/('2a. Enter LEA Data'!$F28/100)),"")</f>
        <v/>
      </c>
      <c r="L24" s="284"/>
      <c r="M24" s="10"/>
      <c r="N24" s="243"/>
      <c r="O24" s="14"/>
      <c r="P24" s="196" t="str">
        <f>IFERROR(O24/'2a. Enter LEA Data'!$X28,"")</f>
        <v/>
      </c>
      <c r="Q24" s="243"/>
      <c r="R24" s="14"/>
      <c r="S24" s="239" t="str">
        <f>IFERROR((R24/('2a. Enter LEA Data'!$X28)),"")</f>
        <v/>
      </c>
      <c r="T24" s="243"/>
      <c r="U24" s="14"/>
      <c r="V24" s="238" t="str">
        <f>IFERROR((U24/('2a. Enter LEA Data'!$F28/20)),"")</f>
        <v/>
      </c>
      <c r="W24" s="243"/>
      <c r="X24" s="14"/>
      <c r="Y24" s="238" t="str">
        <f>IFERROR((X24/('2a. Enter LEA Data'!$F28/20)),"")</f>
        <v/>
      </c>
      <c r="Z24" s="243"/>
      <c r="AA24" s="14"/>
      <c r="AB24" s="283" t="str">
        <f>IFERROR(AA24/(SUM('2a. Enter LEA Data'!$F28,'2a. Enter LEA Data'!$Z28)/100),"")</f>
        <v/>
      </c>
      <c r="AC24" s="243"/>
      <c r="AD24" s="14"/>
      <c r="AE24" s="283" t="str">
        <f>IFERROR(IF($AD$5="Number of trainings offered by LEA around technology tools and integration",AD24/1,IF($AD$5="Amount of funds (to the nearest $500) provided to teaching staff to attend training around technology tools and integration",AD24/'2a. Enter LEA Data'!Z28,"")),"")</f>
        <v/>
      </c>
      <c r="AF24" s="243"/>
      <c r="AG24" s="14"/>
      <c r="AH24" s="263" t="str">
        <f>IFERROR((AG24/('2a. Enter LEA Data'!$Z28)),"")</f>
        <v/>
      </c>
      <c r="AI24" s="243"/>
      <c r="AJ24" s="8"/>
      <c r="AK24" s="243"/>
      <c r="AL24" s="8"/>
      <c r="AM24" s="243"/>
      <c r="AN24" s="8"/>
    </row>
    <row r="25" spans="2:40">
      <c r="B25" s="235" t="str">
        <f>IF('2a. Enter LEA Data'!B29="","",'2a. Enter LEA Data'!B29)</f>
        <v/>
      </c>
      <c r="C25" s="236"/>
      <c r="E25" s="14"/>
      <c r="F25" s="189"/>
      <c r="G25" s="14"/>
      <c r="H25" s="238" t="str">
        <f>IFERROR(IF(ISNUMBER(SEARCH("Yes/No",$G$5)),"",G25/(('2a. Enter LEA Data'!$Z29)/100)),"")</f>
        <v/>
      </c>
      <c r="I25" s="284"/>
      <c r="J25" s="14"/>
      <c r="K25" s="238" t="str">
        <f>IFERROR((J25/('2a. Enter LEA Data'!$F29/100)),"")</f>
        <v/>
      </c>
      <c r="L25" s="284"/>
      <c r="M25" s="10"/>
      <c r="N25" s="243"/>
      <c r="O25" s="14"/>
      <c r="P25" s="196" t="str">
        <f>IFERROR(O25/'2a. Enter LEA Data'!$X29,"")</f>
        <v/>
      </c>
      <c r="Q25" s="243"/>
      <c r="R25" s="14"/>
      <c r="S25" s="239" t="str">
        <f>IFERROR((R25/('2a. Enter LEA Data'!$X29)),"")</f>
        <v/>
      </c>
      <c r="T25" s="243"/>
      <c r="U25" s="14"/>
      <c r="V25" s="238" t="str">
        <f>IFERROR((U25/('2a. Enter LEA Data'!$F29/20)),"")</f>
        <v/>
      </c>
      <c r="W25" s="243"/>
      <c r="X25" s="14"/>
      <c r="Y25" s="238" t="str">
        <f>IFERROR((X25/('2a. Enter LEA Data'!$F29/20)),"")</f>
        <v/>
      </c>
      <c r="Z25" s="243"/>
      <c r="AA25" s="14"/>
      <c r="AB25" s="283" t="str">
        <f>IFERROR(AA25/(SUM('2a. Enter LEA Data'!$F29,'2a. Enter LEA Data'!$Z29)/100),"")</f>
        <v/>
      </c>
      <c r="AC25" s="243"/>
      <c r="AD25" s="14"/>
      <c r="AE25" s="283" t="str">
        <f>IFERROR(IF($AD$5="Number of trainings offered by LEA around technology tools and integration",AD25/1,IF($AD$5="Amount of funds (to the nearest $500) provided to teaching staff to attend training around technology tools and integration",AD25/'2a. Enter LEA Data'!Z29,"")),"")</f>
        <v/>
      </c>
      <c r="AF25" s="243"/>
      <c r="AG25" s="14"/>
      <c r="AH25" s="263" t="str">
        <f>IFERROR((AG25/('2a. Enter LEA Data'!$Z29)),"")</f>
        <v/>
      </c>
      <c r="AI25" s="243"/>
      <c r="AJ25" s="8"/>
      <c r="AK25" s="243"/>
      <c r="AL25" s="8"/>
      <c r="AM25" s="243"/>
      <c r="AN25" s="8"/>
    </row>
    <row r="26" spans="2:40">
      <c r="B26" s="235" t="str">
        <f>IF('2a. Enter LEA Data'!B30="","",'2a. Enter LEA Data'!B30)</f>
        <v/>
      </c>
      <c r="C26" s="236"/>
      <c r="E26" s="14"/>
      <c r="F26" s="189"/>
      <c r="G26" s="14"/>
      <c r="H26" s="238" t="str">
        <f>IFERROR(IF(ISNUMBER(SEARCH("Yes/No",$G$5)),"",G26/(('2a. Enter LEA Data'!$Z30)/100)),"")</f>
        <v/>
      </c>
      <c r="I26" s="284"/>
      <c r="J26" s="14"/>
      <c r="K26" s="238" t="str">
        <f>IFERROR((J26/('2a. Enter LEA Data'!$F30/100)),"")</f>
        <v/>
      </c>
      <c r="L26" s="284"/>
      <c r="M26" s="10"/>
      <c r="N26" s="243"/>
      <c r="O26" s="14"/>
      <c r="P26" s="196" t="str">
        <f>IFERROR(O26/'2a. Enter LEA Data'!$X30,"")</f>
        <v/>
      </c>
      <c r="Q26" s="243"/>
      <c r="R26" s="14"/>
      <c r="S26" s="239" t="str">
        <f>IFERROR((R26/('2a. Enter LEA Data'!$X30)),"")</f>
        <v/>
      </c>
      <c r="T26" s="243"/>
      <c r="U26" s="14"/>
      <c r="V26" s="238" t="str">
        <f>IFERROR((U26/('2a. Enter LEA Data'!$F30/20)),"")</f>
        <v/>
      </c>
      <c r="W26" s="243"/>
      <c r="X26" s="14"/>
      <c r="Y26" s="238" t="str">
        <f>IFERROR((X26/('2a. Enter LEA Data'!$F30/20)),"")</f>
        <v/>
      </c>
      <c r="Z26" s="243"/>
      <c r="AA26" s="14"/>
      <c r="AB26" s="283" t="str">
        <f>IFERROR(AA26/(SUM('2a. Enter LEA Data'!$F30,'2a. Enter LEA Data'!$Z30)/100),"")</f>
        <v/>
      </c>
      <c r="AC26" s="243"/>
      <c r="AD26" s="14"/>
      <c r="AE26" s="283" t="str">
        <f>IFERROR(IF($AD$5="Number of trainings offered by LEA around technology tools and integration",AD26/1,IF($AD$5="Amount of funds (to the nearest $500) provided to teaching staff to attend training around technology tools and integration",AD26/'2a. Enter LEA Data'!Z30,"")),"")</f>
        <v/>
      </c>
      <c r="AF26" s="243"/>
      <c r="AG26" s="14"/>
      <c r="AH26" s="263" t="str">
        <f>IFERROR((AG26/('2a. Enter LEA Data'!$Z30)),"")</f>
        <v/>
      </c>
      <c r="AI26" s="243"/>
      <c r="AJ26" s="8"/>
      <c r="AK26" s="243"/>
      <c r="AL26" s="8"/>
      <c r="AM26" s="243"/>
      <c r="AN26" s="8"/>
    </row>
    <row r="27" spans="2:40">
      <c r="B27" s="235" t="str">
        <f>IF('2a. Enter LEA Data'!B31="","",'2a. Enter LEA Data'!B31)</f>
        <v/>
      </c>
      <c r="C27" s="236"/>
      <c r="E27" s="14"/>
      <c r="F27" s="189"/>
      <c r="G27" s="14"/>
      <c r="H27" s="238" t="str">
        <f>IFERROR(IF(ISNUMBER(SEARCH("Yes/No",$G$5)),"",G27/(('2a. Enter LEA Data'!$Z31)/100)),"")</f>
        <v/>
      </c>
      <c r="I27" s="284"/>
      <c r="J27" s="14"/>
      <c r="K27" s="238" t="str">
        <f>IFERROR((J27/('2a. Enter LEA Data'!$F31/100)),"")</f>
        <v/>
      </c>
      <c r="L27" s="284"/>
      <c r="M27" s="10"/>
      <c r="N27" s="243"/>
      <c r="O27" s="14"/>
      <c r="P27" s="196" t="str">
        <f>IFERROR(O27/'2a. Enter LEA Data'!$X31,"")</f>
        <v/>
      </c>
      <c r="Q27" s="243"/>
      <c r="R27" s="14"/>
      <c r="S27" s="239" t="str">
        <f>IFERROR((R27/('2a. Enter LEA Data'!$X31)),"")</f>
        <v/>
      </c>
      <c r="T27" s="243"/>
      <c r="U27" s="14"/>
      <c r="V27" s="238" t="str">
        <f>IFERROR((U27/('2a. Enter LEA Data'!$F31/20)),"")</f>
        <v/>
      </c>
      <c r="W27" s="243"/>
      <c r="X27" s="14"/>
      <c r="Y27" s="238" t="str">
        <f>IFERROR((X27/('2a. Enter LEA Data'!$F31/20)),"")</f>
        <v/>
      </c>
      <c r="Z27" s="243"/>
      <c r="AA27" s="14"/>
      <c r="AB27" s="283" t="str">
        <f>IFERROR(AA27/(SUM('2a. Enter LEA Data'!$F31,'2a. Enter LEA Data'!$Z31)/100),"")</f>
        <v/>
      </c>
      <c r="AC27" s="243"/>
      <c r="AD27" s="14"/>
      <c r="AE27" s="283" t="str">
        <f>IFERROR(IF($AD$5="Number of trainings offered by LEA around technology tools and integration",AD27/1,IF($AD$5="Amount of funds (to the nearest $500) provided to teaching staff to attend training around technology tools and integration",AD27/'2a. Enter LEA Data'!Z31,"")),"")</f>
        <v/>
      </c>
      <c r="AF27" s="243"/>
      <c r="AG27" s="14"/>
      <c r="AH27" s="263" t="str">
        <f>IFERROR((AG27/('2a. Enter LEA Data'!$Z31)),"")</f>
        <v/>
      </c>
      <c r="AI27" s="243"/>
      <c r="AJ27" s="8"/>
      <c r="AK27" s="243"/>
      <c r="AL27" s="8"/>
      <c r="AM27" s="243"/>
      <c r="AN27" s="8"/>
    </row>
    <row r="28" spans="2:40">
      <c r="B28" s="235" t="str">
        <f>IF('2a. Enter LEA Data'!B32="","",'2a. Enter LEA Data'!B32)</f>
        <v/>
      </c>
      <c r="C28" s="236"/>
      <c r="E28" s="14"/>
      <c r="F28" s="189"/>
      <c r="G28" s="14"/>
      <c r="H28" s="238" t="str">
        <f>IFERROR(IF(ISNUMBER(SEARCH("Yes/No",$G$5)),"",G28/(('2a. Enter LEA Data'!$Z32)/100)),"")</f>
        <v/>
      </c>
      <c r="I28" s="284"/>
      <c r="J28" s="14"/>
      <c r="K28" s="238" t="str">
        <f>IFERROR((J28/('2a. Enter LEA Data'!$F32/100)),"")</f>
        <v/>
      </c>
      <c r="L28" s="284"/>
      <c r="M28" s="10"/>
      <c r="N28" s="243"/>
      <c r="O28" s="14"/>
      <c r="P28" s="196" t="str">
        <f>IFERROR(O28/'2a. Enter LEA Data'!$X32,"")</f>
        <v/>
      </c>
      <c r="Q28" s="243"/>
      <c r="R28" s="14"/>
      <c r="S28" s="239" t="str">
        <f>IFERROR((R28/('2a. Enter LEA Data'!$X32)),"")</f>
        <v/>
      </c>
      <c r="T28" s="243"/>
      <c r="U28" s="14"/>
      <c r="V28" s="238" t="str">
        <f>IFERROR((U28/('2a. Enter LEA Data'!$F32/20)),"")</f>
        <v/>
      </c>
      <c r="W28" s="243"/>
      <c r="X28" s="14"/>
      <c r="Y28" s="238" t="str">
        <f>IFERROR((X28/('2a. Enter LEA Data'!$F32/20)),"")</f>
        <v/>
      </c>
      <c r="Z28" s="243"/>
      <c r="AA28" s="14"/>
      <c r="AB28" s="283" t="str">
        <f>IFERROR(AA28/(SUM('2a. Enter LEA Data'!$F32,'2a. Enter LEA Data'!$Z32)/100),"")</f>
        <v/>
      </c>
      <c r="AC28" s="243"/>
      <c r="AD28" s="14"/>
      <c r="AE28" s="283" t="str">
        <f>IFERROR(IF($AD$5="Number of trainings offered by LEA around technology tools and integration",AD28/1,IF($AD$5="Amount of funds (to the nearest $500) provided to teaching staff to attend training around technology tools and integration",AD28/'2a. Enter LEA Data'!Z32,"")),"")</f>
        <v/>
      </c>
      <c r="AF28" s="243"/>
      <c r="AG28" s="14"/>
      <c r="AH28" s="263" t="str">
        <f>IFERROR((AG28/('2a. Enter LEA Data'!$Z32)),"")</f>
        <v/>
      </c>
      <c r="AI28" s="243"/>
      <c r="AJ28" s="8"/>
      <c r="AK28" s="243"/>
      <c r="AL28" s="8"/>
      <c r="AM28" s="243"/>
      <c r="AN28" s="8"/>
    </row>
    <row r="29" spans="2:40">
      <c r="B29" s="235" t="str">
        <f>IF('2a. Enter LEA Data'!B33="","",'2a. Enter LEA Data'!B33)</f>
        <v/>
      </c>
      <c r="C29" s="236"/>
      <c r="E29" s="14"/>
      <c r="F29" s="189"/>
      <c r="G29" s="14"/>
      <c r="H29" s="238" t="str">
        <f>IFERROR(IF(ISNUMBER(SEARCH("Yes/No",$G$5)),"",G29/(('2a. Enter LEA Data'!$Z33)/100)),"")</f>
        <v/>
      </c>
      <c r="I29" s="284"/>
      <c r="J29" s="14"/>
      <c r="K29" s="238" t="str">
        <f>IFERROR((J29/('2a. Enter LEA Data'!$F33/100)),"")</f>
        <v/>
      </c>
      <c r="L29" s="284"/>
      <c r="M29" s="10"/>
      <c r="N29" s="243"/>
      <c r="O29" s="14"/>
      <c r="P29" s="196" t="str">
        <f>IFERROR(O29/'2a. Enter LEA Data'!$X33,"")</f>
        <v/>
      </c>
      <c r="Q29" s="243"/>
      <c r="R29" s="14"/>
      <c r="S29" s="239" t="str">
        <f>IFERROR((R29/('2a. Enter LEA Data'!$X33)),"")</f>
        <v/>
      </c>
      <c r="T29" s="243"/>
      <c r="U29" s="14"/>
      <c r="V29" s="238" t="str">
        <f>IFERROR((U29/('2a. Enter LEA Data'!$F33/20)),"")</f>
        <v/>
      </c>
      <c r="W29" s="243"/>
      <c r="X29" s="14"/>
      <c r="Y29" s="238" t="str">
        <f>IFERROR((X29/('2a. Enter LEA Data'!$F33/20)),"")</f>
        <v/>
      </c>
      <c r="Z29" s="243"/>
      <c r="AA29" s="14"/>
      <c r="AB29" s="283" t="str">
        <f>IFERROR(AA29/(SUM('2a. Enter LEA Data'!$F33,'2a. Enter LEA Data'!$Z33)/100),"")</f>
        <v/>
      </c>
      <c r="AC29" s="243"/>
      <c r="AD29" s="14"/>
      <c r="AE29" s="283" t="str">
        <f>IFERROR(IF($AD$5="Number of trainings offered by LEA around technology tools and integration",AD29/1,IF($AD$5="Amount of funds (to the nearest $500) provided to teaching staff to attend training around technology tools and integration",AD29/'2a. Enter LEA Data'!Z33,"")),"")</f>
        <v/>
      </c>
      <c r="AF29" s="243"/>
      <c r="AG29" s="14"/>
      <c r="AH29" s="263" t="str">
        <f>IFERROR((AG29/('2a. Enter LEA Data'!$Z33)),"")</f>
        <v/>
      </c>
      <c r="AI29" s="243"/>
      <c r="AJ29" s="8"/>
      <c r="AK29" s="243"/>
      <c r="AL29" s="8"/>
      <c r="AM29" s="243"/>
      <c r="AN29" s="8"/>
    </row>
    <row r="30" spans="2:40">
      <c r="B30" s="235" t="str">
        <f>IF('2a. Enter LEA Data'!B34="","",'2a. Enter LEA Data'!B34)</f>
        <v/>
      </c>
      <c r="C30" s="236"/>
      <c r="E30" s="14"/>
      <c r="F30" s="189"/>
      <c r="G30" s="14"/>
      <c r="H30" s="238" t="str">
        <f>IFERROR(IF(ISNUMBER(SEARCH("Yes/No",$G$5)),"",G30/(('2a. Enter LEA Data'!$Z34)/100)),"")</f>
        <v/>
      </c>
      <c r="I30" s="284"/>
      <c r="J30" s="14"/>
      <c r="K30" s="238" t="str">
        <f>IFERROR((J30/('2a. Enter LEA Data'!$F34/100)),"")</f>
        <v/>
      </c>
      <c r="L30" s="284"/>
      <c r="M30" s="10"/>
      <c r="N30" s="243"/>
      <c r="O30" s="14"/>
      <c r="P30" s="196" t="str">
        <f>IFERROR(O30/'2a. Enter LEA Data'!$X34,"")</f>
        <v/>
      </c>
      <c r="Q30" s="243"/>
      <c r="R30" s="14"/>
      <c r="S30" s="239" t="str">
        <f>IFERROR((R30/('2a. Enter LEA Data'!$X34)),"")</f>
        <v/>
      </c>
      <c r="T30" s="243"/>
      <c r="U30" s="14"/>
      <c r="V30" s="238" t="str">
        <f>IFERROR((U30/('2a. Enter LEA Data'!$F34/20)),"")</f>
        <v/>
      </c>
      <c r="W30" s="243"/>
      <c r="X30" s="14"/>
      <c r="Y30" s="238" t="str">
        <f>IFERROR((X30/('2a. Enter LEA Data'!$F34/20)),"")</f>
        <v/>
      </c>
      <c r="Z30" s="243"/>
      <c r="AA30" s="14"/>
      <c r="AB30" s="283" t="str">
        <f>IFERROR(AA30/(SUM('2a. Enter LEA Data'!$F34,'2a. Enter LEA Data'!$Z34)/100),"")</f>
        <v/>
      </c>
      <c r="AC30" s="243"/>
      <c r="AD30" s="14"/>
      <c r="AE30" s="283" t="str">
        <f>IFERROR(IF($AD$5="Number of trainings offered by LEA around technology tools and integration",AD30/1,IF($AD$5="Amount of funds (to the nearest $500) provided to teaching staff to attend training around technology tools and integration",AD30/'2a. Enter LEA Data'!Z34,"")),"")</f>
        <v/>
      </c>
      <c r="AF30" s="243"/>
      <c r="AG30" s="14"/>
      <c r="AH30" s="263" t="str">
        <f>IFERROR((AG30/('2a. Enter LEA Data'!$Z34)),"")</f>
        <v/>
      </c>
      <c r="AI30" s="243"/>
      <c r="AJ30" s="8"/>
      <c r="AK30" s="243"/>
      <c r="AL30" s="8"/>
      <c r="AM30" s="243"/>
      <c r="AN30" s="8"/>
    </row>
    <row r="31" spans="2:40">
      <c r="B31" s="235" t="str">
        <f>IF('2a. Enter LEA Data'!B35="","",'2a. Enter LEA Data'!B35)</f>
        <v/>
      </c>
      <c r="C31" s="236"/>
      <c r="E31" s="14"/>
      <c r="F31" s="189"/>
      <c r="G31" s="14"/>
      <c r="H31" s="238" t="str">
        <f>IFERROR(IF(ISNUMBER(SEARCH("Yes/No",$G$5)),"",G31/(('2a. Enter LEA Data'!$Z35)/100)),"")</f>
        <v/>
      </c>
      <c r="I31" s="284"/>
      <c r="J31" s="14"/>
      <c r="K31" s="238" t="str">
        <f>IFERROR((J31/('2a. Enter LEA Data'!$F35/100)),"")</f>
        <v/>
      </c>
      <c r="L31" s="284"/>
      <c r="M31" s="10"/>
      <c r="N31" s="243"/>
      <c r="O31" s="14"/>
      <c r="P31" s="196" t="str">
        <f>IFERROR(O31/'2a. Enter LEA Data'!$X35,"")</f>
        <v/>
      </c>
      <c r="Q31" s="243"/>
      <c r="R31" s="14"/>
      <c r="S31" s="239" t="str">
        <f>IFERROR((R31/('2a. Enter LEA Data'!$X35)),"")</f>
        <v/>
      </c>
      <c r="T31" s="243"/>
      <c r="U31" s="14"/>
      <c r="V31" s="238" t="str">
        <f>IFERROR((U31/('2a. Enter LEA Data'!$F35/20)),"")</f>
        <v/>
      </c>
      <c r="W31" s="243"/>
      <c r="X31" s="14"/>
      <c r="Y31" s="238" t="str">
        <f>IFERROR((X31/('2a. Enter LEA Data'!$F35/20)),"")</f>
        <v/>
      </c>
      <c r="Z31" s="243"/>
      <c r="AA31" s="14"/>
      <c r="AB31" s="283" t="str">
        <f>IFERROR(AA31/(SUM('2a. Enter LEA Data'!$F35,'2a. Enter LEA Data'!$Z35)/100),"")</f>
        <v/>
      </c>
      <c r="AC31" s="243"/>
      <c r="AD31" s="14"/>
      <c r="AE31" s="283" t="str">
        <f>IFERROR(IF($AD$5="Number of trainings offered by LEA around technology tools and integration",AD31/1,IF($AD$5="Amount of funds (to the nearest $500) provided to teaching staff to attend training around technology tools and integration",AD31/'2a. Enter LEA Data'!Z35,"")),"")</f>
        <v/>
      </c>
      <c r="AF31" s="243"/>
      <c r="AG31" s="14"/>
      <c r="AH31" s="263" t="str">
        <f>IFERROR((AG31/('2a. Enter LEA Data'!$Z35)),"")</f>
        <v/>
      </c>
      <c r="AI31" s="243"/>
      <c r="AJ31" s="8"/>
      <c r="AK31" s="243"/>
      <c r="AL31" s="8"/>
      <c r="AM31" s="243"/>
      <c r="AN31" s="8"/>
    </row>
    <row r="32" spans="2:40">
      <c r="B32" s="235" t="str">
        <f>IF('2a. Enter LEA Data'!B36="","",'2a. Enter LEA Data'!B36)</f>
        <v/>
      </c>
      <c r="C32" s="236"/>
      <c r="E32" s="14"/>
      <c r="F32" s="189"/>
      <c r="G32" s="14"/>
      <c r="H32" s="238" t="str">
        <f>IFERROR(IF(ISNUMBER(SEARCH("Yes/No",$G$5)),"",G32/(('2a. Enter LEA Data'!$Z36)/100)),"")</f>
        <v/>
      </c>
      <c r="I32" s="284"/>
      <c r="J32" s="14"/>
      <c r="K32" s="238" t="str">
        <f>IFERROR((J32/('2a. Enter LEA Data'!$F36/100)),"")</f>
        <v/>
      </c>
      <c r="L32" s="284"/>
      <c r="M32" s="10"/>
      <c r="N32" s="243"/>
      <c r="O32" s="14"/>
      <c r="P32" s="196" t="str">
        <f>IFERROR(O32/'2a. Enter LEA Data'!$X36,"")</f>
        <v/>
      </c>
      <c r="Q32" s="243"/>
      <c r="R32" s="14"/>
      <c r="S32" s="239" t="str">
        <f>IFERROR((R32/('2a. Enter LEA Data'!$X36)),"")</f>
        <v/>
      </c>
      <c r="T32" s="243"/>
      <c r="U32" s="14"/>
      <c r="V32" s="238" t="str">
        <f>IFERROR((U32/('2a. Enter LEA Data'!$F36/20)),"")</f>
        <v/>
      </c>
      <c r="W32" s="243"/>
      <c r="X32" s="14"/>
      <c r="Y32" s="238" t="str">
        <f>IFERROR((X32/('2a. Enter LEA Data'!$F36/20)),"")</f>
        <v/>
      </c>
      <c r="Z32" s="243"/>
      <c r="AA32" s="14"/>
      <c r="AB32" s="283" t="str">
        <f>IFERROR(AA32/(SUM('2a. Enter LEA Data'!$F36,'2a. Enter LEA Data'!$Z36)/100),"")</f>
        <v/>
      </c>
      <c r="AC32" s="243"/>
      <c r="AD32" s="14"/>
      <c r="AE32" s="283" t="str">
        <f>IFERROR(IF($AD$5="Number of trainings offered by LEA around technology tools and integration",AD32/1,IF($AD$5="Amount of funds (to the nearest $500) provided to teaching staff to attend training around technology tools and integration",AD32/'2a. Enter LEA Data'!Z36,"")),"")</f>
        <v/>
      </c>
      <c r="AF32" s="243"/>
      <c r="AG32" s="14"/>
      <c r="AH32" s="263" t="str">
        <f>IFERROR((AG32/('2a. Enter LEA Data'!$Z36)),"")</f>
        <v/>
      </c>
      <c r="AI32" s="243"/>
      <c r="AJ32" s="8"/>
      <c r="AK32" s="243"/>
      <c r="AL32" s="8"/>
      <c r="AM32" s="243"/>
      <c r="AN32" s="8"/>
    </row>
    <row r="33" spans="2:40">
      <c r="B33" s="235" t="str">
        <f>IF('2a. Enter LEA Data'!B37="","",'2a. Enter LEA Data'!B37)</f>
        <v/>
      </c>
      <c r="C33" s="236"/>
      <c r="E33" s="14"/>
      <c r="F33" s="189"/>
      <c r="G33" s="14"/>
      <c r="H33" s="238" t="str">
        <f>IFERROR(IF(ISNUMBER(SEARCH("Yes/No",$G$5)),"",G33/(('2a. Enter LEA Data'!$Z37)/100)),"")</f>
        <v/>
      </c>
      <c r="I33" s="284"/>
      <c r="J33" s="14"/>
      <c r="K33" s="238" t="str">
        <f>IFERROR((J33/('2a. Enter LEA Data'!$F37/100)),"")</f>
        <v/>
      </c>
      <c r="L33" s="284"/>
      <c r="M33" s="10"/>
      <c r="N33" s="243"/>
      <c r="O33" s="14"/>
      <c r="P33" s="196" t="str">
        <f>IFERROR(O33/'2a. Enter LEA Data'!$X37,"")</f>
        <v/>
      </c>
      <c r="Q33" s="243"/>
      <c r="R33" s="14"/>
      <c r="S33" s="239" t="str">
        <f>IFERROR((R33/('2a. Enter LEA Data'!$X37)),"")</f>
        <v/>
      </c>
      <c r="T33" s="243"/>
      <c r="U33" s="14"/>
      <c r="V33" s="238" t="str">
        <f>IFERROR((U33/('2a. Enter LEA Data'!$F37/20)),"")</f>
        <v/>
      </c>
      <c r="W33" s="243"/>
      <c r="X33" s="14"/>
      <c r="Y33" s="238" t="str">
        <f>IFERROR((X33/('2a. Enter LEA Data'!$F37/20)),"")</f>
        <v/>
      </c>
      <c r="Z33" s="243"/>
      <c r="AA33" s="14"/>
      <c r="AB33" s="283" t="str">
        <f>IFERROR(AA33/(SUM('2a. Enter LEA Data'!$F37,'2a. Enter LEA Data'!$Z37)/100),"")</f>
        <v/>
      </c>
      <c r="AC33" s="243"/>
      <c r="AD33" s="14"/>
      <c r="AE33" s="283" t="str">
        <f>IFERROR(IF($AD$5="Number of trainings offered by LEA around technology tools and integration",AD33/1,IF($AD$5="Amount of funds (to the nearest $500) provided to teaching staff to attend training around technology tools and integration",AD33/'2a. Enter LEA Data'!Z37,"")),"")</f>
        <v/>
      </c>
      <c r="AF33" s="243"/>
      <c r="AG33" s="14"/>
      <c r="AH33" s="263" t="str">
        <f>IFERROR((AG33/('2a. Enter LEA Data'!$Z37)),"")</f>
        <v/>
      </c>
      <c r="AI33" s="243"/>
      <c r="AJ33" s="8"/>
      <c r="AK33" s="243"/>
      <c r="AL33" s="8"/>
      <c r="AM33" s="243"/>
      <c r="AN33" s="8"/>
    </row>
    <row r="34" spans="2:40">
      <c r="B34" s="235" t="str">
        <f>IF('2a. Enter LEA Data'!B38="","",'2a. Enter LEA Data'!B38)</f>
        <v/>
      </c>
      <c r="C34" s="236"/>
      <c r="E34" s="14"/>
      <c r="F34" s="189"/>
      <c r="G34" s="14"/>
      <c r="H34" s="238" t="str">
        <f>IFERROR(IF(ISNUMBER(SEARCH("Yes/No",$G$5)),"",G34/(('2a. Enter LEA Data'!$Z38)/100)),"")</f>
        <v/>
      </c>
      <c r="I34" s="284"/>
      <c r="J34" s="14"/>
      <c r="K34" s="238" t="str">
        <f>IFERROR((J34/('2a. Enter LEA Data'!$F38/100)),"")</f>
        <v/>
      </c>
      <c r="L34" s="284"/>
      <c r="M34" s="10"/>
      <c r="N34" s="243"/>
      <c r="O34" s="14"/>
      <c r="P34" s="196" t="str">
        <f>IFERROR(O34/'2a. Enter LEA Data'!$X38,"")</f>
        <v/>
      </c>
      <c r="Q34" s="243"/>
      <c r="R34" s="14"/>
      <c r="S34" s="239" t="str">
        <f>IFERROR((R34/('2a. Enter LEA Data'!$X38)),"")</f>
        <v/>
      </c>
      <c r="T34" s="243"/>
      <c r="U34" s="14"/>
      <c r="V34" s="238" t="str">
        <f>IFERROR((U34/('2a. Enter LEA Data'!$F38/20)),"")</f>
        <v/>
      </c>
      <c r="W34" s="243"/>
      <c r="X34" s="14"/>
      <c r="Y34" s="238" t="str">
        <f>IFERROR((X34/('2a. Enter LEA Data'!$F38/20)),"")</f>
        <v/>
      </c>
      <c r="Z34" s="243"/>
      <c r="AA34" s="14"/>
      <c r="AB34" s="283" t="str">
        <f>IFERROR(AA34/(SUM('2a. Enter LEA Data'!$F38,'2a. Enter LEA Data'!$Z38)/100),"")</f>
        <v/>
      </c>
      <c r="AC34" s="243"/>
      <c r="AD34" s="14"/>
      <c r="AE34" s="283" t="str">
        <f>IFERROR(IF($AD$5="Number of trainings offered by LEA around technology tools and integration",AD34/1,IF($AD$5="Amount of funds (to the nearest $500) provided to teaching staff to attend training around technology tools and integration",AD34/'2a. Enter LEA Data'!Z38,"")),"")</f>
        <v/>
      </c>
      <c r="AF34" s="243"/>
      <c r="AG34" s="14"/>
      <c r="AH34" s="263" t="str">
        <f>IFERROR((AG34/('2a. Enter LEA Data'!$Z38)),"")</f>
        <v/>
      </c>
      <c r="AI34" s="243"/>
      <c r="AJ34" s="8"/>
      <c r="AK34" s="243"/>
      <c r="AL34" s="8"/>
      <c r="AM34" s="243"/>
      <c r="AN34" s="8"/>
    </row>
    <row r="35" spans="2:40">
      <c r="B35" s="235" t="str">
        <f>IF('2a. Enter LEA Data'!B39="","",'2a. Enter LEA Data'!B39)</f>
        <v/>
      </c>
      <c r="C35" s="236"/>
      <c r="E35" s="14"/>
      <c r="F35" s="189"/>
      <c r="G35" s="14"/>
      <c r="H35" s="238" t="str">
        <f>IFERROR(IF(ISNUMBER(SEARCH("Yes/No",$G$5)),"",G35/(('2a. Enter LEA Data'!$Z39)/100)),"")</f>
        <v/>
      </c>
      <c r="I35" s="284"/>
      <c r="J35" s="14"/>
      <c r="K35" s="238" t="str">
        <f>IFERROR((J35/('2a. Enter LEA Data'!$F39/100)),"")</f>
        <v/>
      </c>
      <c r="L35" s="284"/>
      <c r="M35" s="10"/>
      <c r="N35" s="243"/>
      <c r="O35" s="14"/>
      <c r="P35" s="196" t="str">
        <f>IFERROR(O35/'2a. Enter LEA Data'!$X39,"")</f>
        <v/>
      </c>
      <c r="Q35" s="243"/>
      <c r="R35" s="14"/>
      <c r="S35" s="239" t="str">
        <f>IFERROR((R35/('2a. Enter LEA Data'!$X39)),"")</f>
        <v/>
      </c>
      <c r="T35" s="243"/>
      <c r="U35" s="14"/>
      <c r="V35" s="238" t="str">
        <f>IFERROR((U35/('2a. Enter LEA Data'!$F39/20)),"")</f>
        <v/>
      </c>
      <c r="W35" s="243"/>
      <c r="X35" s="14"/>
      <c r="Y35" s="238" t="str">
        <f>IFERROR((X35/('2a. Enter LEA Data'!$F39/20)),"")</f>
        <v/>
      </c>
      <c r="Z35" s="243"/>
      <c r="AA35" s="14"/>
      <c r="AB35" s="283" t="str">
        <f>IFERROR(AA35/(SUM('2a. Enter LEA Data'!$F39,'2a. Enter LEA Data'!$Z39)/100),"")</f>
        <v/>
      </c>
      <c r="AC35" s="243"/>
      <c r="AD35" s="14"/>
      <c r="AE35" s="283" t="str">
        <f>IFERROR(IF($AD$5="Number of trainings offered by LEA around technology tools and integration",AD35/1,IF($AD$5="Amount of funds (to the nearest $500) provided to teaching staff to attend training around technology tools and integration",AD35/'2a. Enter LEA Data'!Z39,"")),"")</f>
        <v/>
      </c>
      <c r="AF35" s="243"/>
      <c r="AG35" s="14"/>
      <c r="AH35" s="263" t="str">
        <f>IFERROR((AG35/('2a. Enter LEA Data'!$Z39)),"")</f>
        <v/>
      </c>
      <c r="AI35" s="243"/>
      <c r="AJ35" s="8"/>
      <c r="AK35" s="243"/>
      <c r="AL35" s="8"/>
      <c r="AM35" s="243"/>
      <c r="AN35" s="8"/>
    </row>
    <row r="36" spans="2:40" ht="15" customHeight="1">
      <c r="B36" s="235" t="str">
        <f>IF('2a. Enter LEA Data'!B40="","",'2a. Enter LEA Data'!B40)</f>
        <v/>
      </c>
      <c r="C36" s="236"/>
      <c r="D36" s="244"/>
      <c r="E36" s="14"/>
      <c r="G36" s="14"/>
      <c r="H36" s="238" t="str">
        <f>IFERROR(IF(ISNUMBER(SEARCH("Yes/No",$G$5)),"",G36/(('2a. Enter LEA Data'!$Z40)/100)),"")</f>
        <v/>
      </c>
      <c r="I36" s="285"/>
      <c r="J36" s="14"/>
      <c r="K36" s="238" t="str">
        <f>IFERROR((J36/('2a. Enter LEA Data'!$F40/100)),"")</f>
        <v/>
      </c>
      <c r="L36" s="285"/>
      <c r="M36" s="10"/>
      <c r="O36" s="14"/>
      <c r="P36" s="196" t="str">
        <f>IFERROR(O36/'2a. Enter LEA Data'!$X40,"")</f>
        <v/>
      </c>
      <c r="R36" s="14"/>
      <c r="S36" s="239" t="str">
        <f>IFERROR((R36/('2a. Enter LEA Data'!$X40)),"")</f>
        <v/>
      </c>
      <c r="U36" s="14"/>
      <c r="V36" s="238" t="str">
        <f>IFERROR((U36/('2a. Enter LEA Data'!$F40/20)),"")</f>
        <v/>
      </c>
      <c r="X36" s="14"/>
      <c r="Y36" s="238" t="str">
        <f>IFERROR((X36/('2a. Enter LEA Data'!$F40/20)),"")</f>
        <v/>
      </c>
      <c r="AA36" s="14"/>
      <c r="AB36" s="283" t="str">
        <f>IFERROR(AA36/(SUM('2a. Enter LEA Data'!$F40,'2a. Enter LEA Data'!$Z40)/100),"")</f>
        <v/>
      </c>
      <c r="AD36" s="14"/>
      <c r="AE36" s="283" t="str">
        <f>IFERROR(IF($AD$5="Number of trainings offered by LEA around technology tools and integration",AD36/1,IF($AD$5="Amount of funds (to the nearest $500) provided to teaching staff to attend training around technology tools and integration",AD36/'2a. Enter LEA Data'!Z40,"")),"")</f>
        <v/>
      </c>
      <c r="AG36" s="14"/>
      <c r="AH36" s="263" t="str">
        <f>IFERROR((AG36/('2a. Enter LEA Data'!$Z40)),"")</f>
        <v/>
      </c>
      <c r="AJ36" s="8"/>
      <c r="AL36" s="8"/>
      <c r="AN36" s="8"/>
    </row>
    <row r="37" spans="2:40">
      <c r="B37" s="235" t="str">
        <f>IF('2a. Enter LEA Data'!B41="","",'2a. Enter LEA Data'!B41)</f>
        <v/>
      </c>
      <c r="C37" s="236"/>
      <c r="D37" s="244"/>
      <c r="E37" s="14"/>
      <c r="G37" s="14"/>
      <c r="H37" s="238" t="str">
        <f>IFERROR(IF(ISNUMBER(SEARCH("Yes/No",$G$5)),"",G37/(('2a. Enter LEA Data'!$Z41)/100)),"")</f>
        <v/>
      </c>
      <c r="I37" s="285"/>
      <c r="J37" s="14"/>
      <c r="K37" s="238" t="str">
        <f>IFERROR((J37/('2a. Enter LEA Data'!$F41/100)),"")</f>
        <v/>
      </c>
      <c r="L37" s="285"/>
      <c r="M37" s="10"/>
      <c r="O37" s="14"/>
      <c r="P37" s="196" t="str">
        <f>IFERROR(O37/'2a. Enter LEA Data'!$X41,"")</f>
        <v/>
      </c>
      <c r="R37" s="14"/>
      <c r="S37" s="239" t="str">
        <f>IFERROR((R37/('2a. Enter LEA Data'!$X41)),"")</f>
        <v/>
      </c>
      <c r="U37" s="14"/>
      <c r="V37" s="238" t="str">
        <f>IFERROR((U37/('2a. Enter LEA Data'!$F41/20)),"")</f>
        <v/>
      </c>
      <c r="X37" s="14"/>
      <c r="Y37" s="238" t="str">
        <f>IFERROR((X37/('2a. Enter LEA Data'!$F41/20)),"")</f>
        <v/>
      </c>
      <c r="AA37" s="14"/>
      <c r="AB37" s="283" t="str">
        <f>IFERROR(AA37/(SUM('2a. Enter LEA Data'!$F41,'2a. Enter LEA Data'!$Z41)/100),"")</f>
        <v/>
      </c>
      <c r="AD37" s="14"/>
      <c r="AE37" s="283" t="str">
        <f>IFERROR(IF($AD$5="Number of trainings offered by LEA around technology tools and integration",AD37/1,IF($AD$5="Amount of funds (to the nearest $500) provided to teaching staff to attend training around technology tools and integration",AD37/'2a. Enter LEA Data'!Z41,"")),"")</f>
        <v/>
      </c>
      <c r="AG37" s="14"/>
      <c r="AH37" s="263" t="str">
        <f>IFERROR((AG37/('2a. Enter LEA Data'!$Z41)),"")</f>
        <v/>
      </c>
      <c r="AJ37" s="8"/>
      <c r="AL37" s="8"/>
      <c r="AN37" s="8"/>
    </row>
    <row r="38" spans="2:40">
      <c r="B38" s="235" t="str">
        <f>IF('2a. Enter LEA Data'!B42="","",'2a. Enter LEA Data'!B42)</f>
        <v/>
      </c>
      <c r="C38" s="236"/>
      <c r="E38" s="14"/>
      <c r="G38" s="14"/>
      <c r="H38" s="238" t="str">
        <f>IFERROR(IF(ISNUMBER(SEARCH("Yes/No",$G$5)),"",G38/(('2a. Enter LEA Data'!$Z42)/100)),"")</f>
        <v/>
      </c>
      <c r="I38" s="285"/>
      <c r="J38" s="14"/>
      <c r="K38" s="238" t="str">
        <f>IFERROR((J38/('2a. Enter LEA Data'!$F42/100)),"")</f>
        <v/>
      </c>
      <c r="L38" s="285"/>
      <c r="M38" s="10"/>
      <c r="O38" s="14"/>
      <c r="P38" s="196" t="str">
        <f>IFERROR(O38/'2a. Enter LEA Data'!$X42,"")</f>
        <v/>
      </c>
      <c r="R38" s="14"/>
      <c r="S38" s="239" t="str">
        <f>IFERROR((R38/('2a. Enter LEA Data'!$X42)),"")</f>
        <v/>
      </c>
      <c r="U38" s="14"/>
      <c r="V38" s="238" t="str">
        <f>IFERROR((U38/('2a. Enter LEA Data'!$F42/20)),"")</f>
        <v/>
      </c>
      <c r="X38" s="14"/>
      <c r="Y38" s="238" t="str">
        <f>IFERROR((X38/('2a. Enter LEA Data'!$F42/20)),"")</f>
        <v/>
      </c>
      <c r="AA38" s="14"/>
      <c r="AB38" s="283" t="str">
        <f>IFERROR(AA38/(SUM('2a. Enter LEA Data'!$F42,'2a. Enter LEA Data'!$Z42)/100),"")</f>
        <v/>
      </c>
      <c r="AD38" s="14"/>
      <c r="AE38" s="283" t="str">
        <f>IFERROR(IF($AD$5="Number of trainings offered by LEA around technology tools and integration",AD38/1,IF($AD$5="Amount of funds (to the nearest $500) provided to teaching staff to attend training around technology tools and integration",AD38/'2a. Enter LEA Data'!Z42,"")),"")</f>
        <v/>
      </c>
      <c r="AG38" s="14"/>
      <c r="AH38" s="263" t="str">
        <f>IFERROR((AG38/('2a. Enter LEA Data'!$Z42)),"")</f>
        <v/>
      </c>
      <c r="AJ38" s="8"/>
      <c r="AL38" s="8"/>
      <c r="AN38" s="8"/>
    </row>
    <row r="39" spans="2:40">
      <c r="B39" s="235" t="str">
        <f>IF('2a. Enter LEA Data'!B43="","",'2a. Enter LEA Data'!B43)</f>
        <v/>
      </c>
      <c r="C39" s="236"/>
      <c r="E39" s="14"/>
      <c r="G39" s="14"/>
      <c r="H39" s="238" t="str">
        <f>IFERROR(IF(ISNUMBER(SEARCH("Yes/No",$G$5)),"",G39/(('2a. Enter LEA Data'!$Z43)/100)),"")</f>
        <v/>
      </c>
      <c r="I39" s="285"/>
      <c r="J39" s="14"/>
      <c r="K39" s="238" t="str">
        <f>IFERROR((J39/('2a. Enter LEA Data'!$F43/100)),"")</f>
        <v/>
      </c>
      <c r="L39" s="285"/>
      <c r="M39" s="10"/>
      <c r="O39" s="14"/>
      <c r="P39" s="196" t="str">
        <f>IFERROR(O39/'2a. Enter LEA Data'!$X43,"")</f>
        <v/>
      </c>
      <c r="R39" s="14"/>
      <c r="S39" s="239" t="str">
        <f>IFERROR((R39/('2a. Enter LEA Data'!$X43)),"")</f>
        <v/>
      </c>
      <c r="U39" s="14"/>
      <c r="V39" s="238" t="str">
        <f>IFERROR((U39/('2a. Enter LEA Data'!$F43/20)),"")</f>
        <v/>
      </c>
      <c r="X39" s="14"/>
      <c r="Y39" s="238" t="str">
        <f>IFERROR((X39/('2a. Enter LEA Data'!$F43/20)),"")</f>
        <v/>
      </c>
      <c r="AA39" s="14"/>
      <c r="AB39" s="283" t="str">
        <f>IFERROR(AA39/(SUM('2a. Enter LEA Data'!$F43,'2a. Enter LEA Data'!$Z43)/100),"")</f>
        <v/>
      </c>
      <c r="AD39" s="14"/>
      <c r="AE39" s="283" t="str">
        <f>IFERROR(IF($AD$5="Number of trainings offered by LEA around technology tools and integration",AD39/1,IF($AD$5="Amount of funds (to the nearest $500) provided to teaching staff to attend training around technology tools and integration",AD39/'2a. Enter LEA Data'!Z43,"")),"")</f>
        <v/>
      </c>
      <c r="AG39" s="14"/>
      <c r="AH39" s="263" t="str">
        <f>IFERROR((AG39/('2a. Enter LEA Data'!$Z43)),"")</f>
        <v/>
      </c>
      <c r="AJ39" s="8"/>
      <c r="AL39" s="8"/>
      <c r="AN39" s="8"/>
    </row>
    <row r="40" spans="2:40">
      <c r="B40" s="235" t="str">
        <f>IF('2a. Enter LEA Data'!B44="","",'2a. Enter LEA Data'!B44)</f>
        <v/>
      </c>
      <c r="C40" s="236"/>
      <c r="E40" s="14"/>
      <c r="G40" s="14"/>
      <c r="H40" s="238" t="str">
        <f>IFERROR(IF(ISNUMBER(SEARCH("Yes/No",$G$5)),"",G40/(('2a. Enter LEA Data'!$Z44)/100)),"")</f>
        <v/>
      </c>
      <c r="I40" s="285"/>
      <c r="J40" s="14"/>
      <c r="K40" s="238" t="str">
        <f>IFERROR((J40/('2a. Enter LEA Data'!$F44/100)),"")</f>
        <v/>
      </c>
      <c r="L40" s="285"/>
      <c r="M40" s="10"/>
      <c r="O40" s="14"/>
      <c r="P40" s="196" t="str">
        <f>IFERROR(O40/'2a. Enter LEA Data'!$X44,"")</f>
        <v/>
      </c>
      <c r="R40" s="14"/>
      <c r="S40" s="239" t="str">
        <f>IFERROR((R40/('2a. Enter LEA Data'!$X44)),"")</f>
        <v/>
      </c>
      <c r="U40" s="14"/>
      <c r="V40" s="238" t="str">
        <f>IFERROR((U40/('2a. Enter LEA Data'!$F44/20)),"")</f>
        <v/>
      </c>
      <c r="X40" s="14"/>
      <c r="Y40" s="238" t="str">
        <f>IFERROR((X40/('2a. Enter LEA Data'!$F44/20)),"")</f>
        <v/>
      </c>
      <c r="AA40" s="14"/>
      <c r="AB40" s="283" t="str">
        <f>IFERROR(AA40/(SUM('2a. Enter LEA Data'!$F44,'2a. Enter LEA Data'!$Z44)/100),"")</f>
        <v/>
      </c>
      <c r="AD40" s="14"/>
      <c r="AE40" s="283" t="str">
        <f>IFERROR(IF($AD$5="Number of trainings offered by LEA around technology tools and integration",AD40/1,IF($AD$5="Amount of funds (to the nearest $500) provided to teaching staff to attend training around technology tools and integration",AD40/'2a. Enter LEA Data'!Z44,"")),"")</f>
        <v/>
      </c>
      <c r="AG40" s="14"/>
      <c r="AH40" s="263" t="str">
        <f>IFERROR((AG40/('2a. Enter LEA Data'!$Z44)),"")</f>
        <v/>
      </c>
      <c r="AJ40" s="8"/>
      <c r="AL40" s="8"/>
      <c r="AN40" s="8"/>
    </row>
    <row r="41" spans="2:40">
      <c r="B41" s="235" t="str">
        <f>IF('2a. Enter LEA Data'!B45="","",'2a. Enter LEA Data'!B45)</f>
        <v/>
      </c>
      <c r="C41" s="236"/>
      <c r="E41" s="14"/>
      <c r="G41" s="14"/>
      <c r="H41" s="238" t="str">
        <f>IFERROR(IF(ISNUMBER(SEARCH("Yes/No",$G$5)),"",G41/(('2a. Enter LEA Data'!$Z45)/100)),"")</f>
        <v/>
      </c>
      <c r="I41" s="285"/>
      <c r="J41" s="14"/>
      <c r="K41" s="238" t="str">
        <f>IFERROR((J41/('2a. Enter LEA Data'!$F45/100)),"")</f>
        <v/>
      </c>
      <c r="L41" s="285"/>
      <c r="M41" s="10"/>
      <c r="O41" s="14"/>
      <c r="P41" s="196" t="str">
        <f>IFERROR(O41/'2a. Enter LEA Data'!$X45,"")</f>
        <v/>
      </c>
      <c r="R41" s="14"/>
      <c r="S41" s="239" t="str">
        <f>IFERROR((R41/('2a. Enter LEA Data'!$X45)),"")</f>
        <v/>
      </c>
      <c r="U41" s="14"/>
      <c r="V41" s="238" t="str">
        <f>IFERROR((U41/('2a. Enter LEA Data'!$F45/20)),"")</f>
        <v/>
      </c>
      <c r="X41" s="14"/>
      <c r="Y41" s="238" t="str">
        <f>IFERROR((X41/('2a. Enter LEA Data'!$F45/20)),"")</f>
        <v/>
      </c>
      <c r="AA41" s="14"/>
      <c r="AB41" s="283" t="str">
        <f>IFERROR(AA41/(SUM('2a. Enter LEA Data'!$F45,'2a. Enter LEA Data'!$Z45)/100),"")</f>
        <v/>
      </c>
      <c r="AD41" s="14"/>
      <c r="AE41" s="283" t="str">
        <f>IFERROR(IF($AD$5="Number of trainings offered by LEA around technology tools and integration",AD41/1,IF($AD$5="Amount of funds (to the nearest $500) provided to teaching staff to attend training around technology tools and integration",AD41/'2a. Enter LEA Data'!Z45,"")),"")</f>
        <v/>
      </c>
      <c r="AG41" s="14"/>
      <c r="AH41" s="263" t="str">
        <f>IFERROR((AG41/('2a. Enter LEA Data'!$Z45)),"")</f>
        <v/>
      </c>
      <c r="AJ41" s="8"/>
      <c r="AL41" s="8"/>
      <c r="AN41" s="8"/>
    </row>
    <row r="42" spans="2:40">
      <c r="B42" s="235" t="str">
        <f>IF('2a. Enter LEA Data'!B46="","",'2a. Enter LEA Data'!B46)</f>
        <v/>
      </c>
      <c r="C42" s="236"/>
      <c r="E42" s="14"/>
      <c r="G42" s="14"/>
      <c r="H42" s="238" t="str">
        <f>IFERROR(IF(ISNUMBER(SEARCH("Yes/No",$G$5)),"",G42/(('2a. Enter LEA Data'!$Z46)/100)),"")</f>
        <v/>
      </c>
      <c r="I42" s="285"/>
      <c r="J42" s="14"/>
      <c r="K42" s="238" t="str">
        <f>IFERROR((J42/('2a. Enter LEA Data'!$F46/100)),"")</f>
        <v/>
      </c>
      <c r="L42" s="285"/>
      <c r="M42" s="10"/>
      <c r="O42" s="14"/>
      <c r="P42" s="196" t="str">
        <f>IFERROR(O42/'2a. Enter LEA Data'!$X46,"")</f>
        <v/>
      </c>
      <c r="R42" s="14"/>
      <c r="S42" s="239" t="str">
        <f>IFERROR((R42/('2a. Enter LEA Data'!$X46)),"")</f>
        <v/>
      </c>
      <c r="U42" s="14"/>
      <c r="V42" s="238" t="str">
        <f>IFERROR((U42/('2a. Enter LEA Data'!$F46/20)),"")</f>
        <v/>
      </c>
      <c r="X42" s="14"/>
      <c r="Y42" s="238" t="str">
        <f>IFERROR((X42/('2a. Enter LEA Data'!$F46/20)),"")</f>
        <v/>
      </c>
      <c r="AA42" s="14"/>
      <c r="AB42" s="283" t="str">
        <f>IFERROR(AA42/(SUM('2a. Enter LEA Data'!$F46,'2a. Enter LEA Data'!$Z46)/100),"")</f>
        <v/>
      </c>
      <c r="AD42" s="14"/>
      <c r="AE42" s="283" t="str">
        <f>IFERROR(IF($AD$5="Number of trainings offered by LEA around technology tools and integration",AD42/1,IF($AD$5="Amount of funds (to the nearest $500) provided to teaching staff to attend training around technology tools and integration",AD42/'2a. Enter LEA Data'!Z46,"")),"")</f>
        <v/>
      </c>
      <c r="AG42" s="14"/>
      <c r="AH42" s="263" t="str">
        <f>IFERROR((AG42/('2a. Enter LEA Data'!$Z46)),"")</f>
        <v/>
      </c>
      <c r="AJ42" s="8"/>
      <c r="AL42" s="8"/>
      <c r="AN42" s="8"/>
    </row>
    <row r="43" spans="2:40">
      <c r="B43" s="235" t="str">
        <f>IF('2a. Enter LEA Data'!B47="","",'2a. Enter LEA Data'!B47)</f>
        <v/>
      </c>
      <c r="C43" s="236"/>
      <c r="E43" s="14"/>
      <c r="G43" s="14"/>
      <c r="H43" s="238" t="str">
        <f>IFERROR(IF(ISNUMBER(SEARCH("Yes/No",$G$5)),"",G43/(('2a. Enter LEA Data'!$Z47)/100)),"")</f>
        <v/>
      </c>
      <c r="I43" s="285"/>
      <c r="J43" s="14"/>
      <c r="K43" s="238" t="str">
        <f>IFERROR((J43/('2a. Enter LEA Data'!$F47/100)),"")</f>
        <v/>
      </c>
      <c r="L43" s="285"/>
      <c r="M43" s="10"/>
      <c r="O43" s="14"/>
      <c r="P43" s="196" t="str">
        <f>IFERROR(O43/'2a. Enter LEA Data'!$X47,"")</f>
        <v/>
      </c>
      <c r="R43" s="14"/>
      <c r="S43" s="239" t="str">
        <f>IFERROR((R43/('2a. Enter LEA Data'!$X47)),"")</f>
        <v/>
      </c>
      <c r="U43" s="14"/>
      <c r="V43" s="238" t="str">
        <f>IFERROR((U43/('2a. Enter LEA Data'!$F47/20)),"")</f>
        <v/>
      </c>
      <c r="X43" s="14"/>
      <c r="Y43" s="238" t="str">
        <f>IFERROR((X43/('2a. Enter LEA Data'!$F47/20)),"")</f>
        <v/>
      </c>
      <c r="AA43" s="14"/>
      <c r="AB43" s="283" t="str">
        <f>IFERROR(AA43/(SUM('2a. Enter LEA Data'!$F47,'2a. Enter LEA Data'!$Z47)/100),"")</f>
        <v/>
      </c>
      <c r="AD43" s="14"/>
      <c r="AE43" s="283" t="str">
        <f>IFERROR(IF($AD$5="Number of trainings offered by LEA around technology tools and integration",AD43/1,IF($AD$5="Amount of funds (to the nearest $500) provided to teaching staff to attend training around technology tools and integration",AD43/'2a. Enter LEA Data'!Z47,"")),"")</f>
        <v/>
      </c>
      <c r="AG43" s="14"/>
      <c r="AH43" s="263" t="str">
        <f>IFERROR((AG43/('2a. Enter LEA Data'!$Z47)),"")</f>
        <v/>
      </c>
      <c r="AJ43" s="8"/>
      <c r="AL43" s="8"/>
      <c r="AN43" s="8"/>
    </row>
    <row r="44" spans="2:40">
      <c r="B44" s="235" t="str">
        <f>IF('2a. Enter LEA Data'!B48="","",'2a. Enter LEA Data'!B48)</f>
        <v/>
      </c>
      <c r="C44" s="236"/>
      <c r="E44" s="14"/>
      <c r="G44" s="14"/>
      <c r="H44" s="238" t="str">
        <f>IFERROR(IF(ISNUMBER(SEARCH("Yes/No",$G$5)),"",G44/(('2a. Enter LEA Data'!$Z48)/100)),"")</f>
        <v/>
      </c>
      <c r="I44" s="285"/>
      <c r="J44" s="14"/>
      <c r="K44" s="238" t="str">
        <f>IFERROR((J44/('2a. Enter LEA Data'!$F48/100)),"")</f>
        <v/>
      </c>
      <c r="L44" s="285"/>
      <c r="M44" s="10"/>
      <c r="O44" s="14"/>
      <c r="P44" s="196" t="str">
        <f>IFERROR(O44/'2a. Enter LEA Data'!$X48,"")</f>
        <v/>
      </c>
      <c r="R44" s="14"/>
      <c r="S44" s="239" t="str">
        <f>IFERROR((R44/('2a. Enter LEA Data'!$X48)),"")</f>
        <v/>
      </c>
      <c r="U44" s="14"/>
      <c r="V44" s="238" t="str">
        <f>IFERROR((U44/('2a. Enter LEA Data'!$F48/20)),"")</f>
        <v/>
      </c>
      <c r="X44" s="14"/>
      <c r="Y44" s="238" t="str">
        <f>IFERROR((X44/('2a. Enter LEA Data'!$F48/20)),"")</f>
        <v/>
      </c>
      <c r="AA44" s="14"/>
      <c r="AB44" s="283" t="str">
        <f>IFERROR(AA44/(SUM('2a. Enter LEA Data'!$F48,'2a. Enter LEA Data'!$Z48)/100),"")</f>
        <v/>
      </c>
      <c r="AD44" s="14"/>
      <c r="AE44" s="283" t="str">
        <f>IFERROR(IF($AD$5="Number of trainings offered by LEA around technology tools and integration",AD44/1,IF($AD$5="Amount of funds (to the nearest $500) provided to teaching staff to attend training around technology tools and integration",AD44/'2a. Enter LEA Data'!Z48,"")),"")</f>
        <v/>
      </c>
      <c r="AG44" s="14"/>
      <c r="AH44" s="263" t="str">
        <f>IFERROR((AG44/('2a. Enter LEA Data'!$Z48)),"")</f>
        <v/>
      </c>
      <c r="AJ44" s="8"/>
      <c r="AL44" s="8"/>
      <c r="AN44" s="8"/>
    </row>
    <row r="45" spans="2:40">
      <c r="B45" s="235" t="str">
        <f>IF('2a. Enter LEA Data'!B49="","",'2a. Enter LEA Data'!B49)</f>
        <v/>
      </c>
      <c r="C45" s="236"/>
      <c r="E45" s="14"/>
      <c r="G45" s="14"/>
      <c r="H45" s="238" t="str">
        <f>IFERROR(IF(ISNUMBER(SEARCH("Yes/No",$G$5)),"",G45/(('2a. Enter LEA Data'!$Z49)/100)),"")</f>
        <v/>
      </c>
      <c r="I45" s="285"/>
      <c r="J45" s="14"/>
      <c r="K45" s="238" t="str">
        <f>IFERROR((J45/('2a. Enter LEA Data'!$F49/100)),"")</f>
        <v/>
      </c>
      <c r="L45" s="285"/>
      <c r="M45" s="10"/>
      <c r="O45" s="14"/>
      <c r="P45" s="196" t="str">
        <f>IFERROR(O45/'2a. Enter LEA Data'!$X49,"")</f>
        <v/>
      </c>
      <c r="R45" s="14"/>
      <c r="S45" s="239" t="str">
        <f>IFERROR((R45/('2a. Enter LEA Data'!$X49)),"")</f>
        <v/>
      </c>
      <c r="U45" s="14"/>
      <c r="V45" s="238" t="str">
        <f>IFERROR((U45/('2a. Enter LEA Data'!$F49/20)),"")</f>
        <v/>
      </c>
      <c r="X45" s="14"/>
      <c r="Y45" s="238" t="str">
        <f>IFERROR((X45/('2a. Enter LEA Data'!$F49/20)),"")</f>
        <v/>
      </c>
      <c r="AA45" s="14"/>
      <c r="AB45" s="283" t="str">
        <f>IFERROR(AA45/(SUM('2a. Enter LEA Data'!$F49,'2a. Enter LEA Data'!$Z49)/100),"")</f>
        <v/>
      </c>
      <c r="AD45" s="14"/>
      <c r="AE45" s="283" t="str">
        <f>IFERROR(IF($AD$5="Number of trainings offered by LEA around technology tools and integration",AD45/1,IF($AD$5="Amount of funds (to the nearest $500) provided to teaching staff to attend training around technology tools and integration",AD45/'2a. Enter LEA Data'!Z49,"")),"")</f>
        <v/>
      </c>
      <c r="AG45" s="14"/>
      <c r="AH45" s="263" t="str">
        <f>IFERROR((AG45/('2a. Enter LEA Data'!$Z49)),"")</f>
        <v/>
      </c>
      <c r="AJ45" s="8"/>
      <c r="AL45" s="8"/>
      <c r="AN45" s="8"/>
    </row>
    <row r="46" spans="2:40">
      <c r="B46" s="235" t="str">
        <f>IF('2a. Enter LEA Data'!B50="","",'2a. Enter LEA Data'!B50)</f>
        <v/>
      </c>
      <c r="C46" s="236"/>
      <c r="E46" s="14"/>
      <c r="G46" s="14"/>
      <c r="H46" s="238" t="str">
        <f>IFERROR(IF(ISNUMBER(SEARCH("Yes/No",$G$5)),"",G46/(('2a. Enter LEA Data'!$Z50)/100)),"")</f>
        <v/>
      </c>
      <c r="I46" s="285"/>
      <c r="J46" s="14"/>
      <c r="K46" s="238" t="str">
        <f>IFERROR((J46/('2a. Enter LEA Data'!$F50/100)),"")</f>
        <v/>
      </c>
      <c r="L46" s="285"/>
      <c r="M46" s="10"/>
      <c r="O46" s="14"/>
      <c r="P46" s="196" t="str">
        <f>IFERROR(O46/'2a. Enter LEA Data'!$X50,"")</f>
        <v/>
      </c>
      <c r="R46" s="14"/>
      <c r="S46" s="239" t="str">
        <f>IFERROR((R46/('2a. Enter LEA Data'!$X50)),"")</f>
        <v/>
      </c>
      <c r="U46" s="14"/>
      <c r="V46" s="238" t="str">
        <f>IFERROR((U46/('2a. Enter LEA Data'!$F50/20)),"")</f>
        <v/>
      </c>
      <c r="X46" s="14"/>
      <c r="Y46" s="238" t="str">
        <f>IFERROR((X46/('2a. Enter LEA Data'!$F50/20)),"")</f>
        <v/>
      </c>
      <c r="AA46" s="14"/>
      <c r="AB46" s="283" t="str">
        <f>IFERROR(AA46/(SUM('2a. Enter LEA Data'!$F50,'2a. Enter LEA Data'!$Z50)/100),"")</f>
        <v/>
      </c>
      <c r="AD46" s="14"/>
      <c r="AE46" s="283" t="str">
        <f>IFERROR(IF($AD$5="Number of trainings offered by LEA around technology tools and integration",AD46/1,IF($AD$5="Amount of funds (to the nearest $500) provided to teaching staff to attend training around technology tools and integration",AD46/'2a. Enter LEA Data'!Z50,"")),"")</f>
        <v/>
      </c>
      <c r="AG46" s="14"/>
      <c r="AH46" s="263" t="str">
        <f>IFERROR((AG46/('2a. Enter LEA Data'!$Z50)),"")</f>
        <v/>
      </c>
      <c r="AJ46" s="8"/>
      <c r="AL46" s="8"/>
      <c r="AN46" s="8"/>
    </row>
    <row r="47" spans="2:40">
      <c r="B47" s="235" t="str">
        <f>IF('2a. Enter LEA Data'!B51="","",'2a. Enter LEA Data'!B51)</f>
        <v/>
      </c>
      <c r="C47" s="236"/>
      <c r="E47" s="14"/>
      <c r="G47" s="14"/>
      <c r="H47" s="238" t="str">
        <f>IFERROR(IF(ISNUMBER(SEARCH("Yes/No",$G$5)),"",G47/(('2a. Enter LEA Data'!$Z51)/100)),"")</f>
        <v/>
      </c>
      <c r="I47" s="285"/>
      <c r="J47" s="14"/>
      <c r="K47" s="238" t="str">
        <f>IFERROR((J47/('2a. Enter LEA Data'!$F51/100)),"")</f>
        <v/>
      </c>
      <c r="L47" s="285"/>
      <c r="M47" s="10"/>
      <c r="O47" s="14"/>
      <c r="P47" s="196" t="str">
        <f>IFERROR(O47/'2a. Enter LEA Data'!$X51,"")</f>
        <v/>
      </c>
      <c r="R47" s="14"/>
      <c r="S47" s="239" t="str">
        <f>IFERROR((R47/('2a. Enter LEA Data'!$X51)),"")</f>
        <v/>
      </c>
      <c r="U47" s="14"/>
      <c r="V47" s="238" t="str">
        <f>IFERROR((U47/('2a. Enter LEA Data'!$F51/20)),"")</f>
        <v/>
      </c>
      <c r="X47" s="14"/>
      <c r="Y47" s="238" t="str">
        <f>IFERROR((X47/('2a. Enter LEA Data'!$F51/20)),"")</f>
        <v/>
      </c>
      <c r="AA47" s="14"/>
      <c r="AB47" s="283" t="str">
        <f>IFERROR(AA47/(SUM('2a. Enter LEA Data'!$F51,'2a. Enter LEA Data'!$Z51)/100),"")</f>
        <v/>
      </c>
      <c r="AD47" s="14"/>
      <c r="AE47" s="283" t="str">
        <f>IFERROR(IF($AD$5="Number of trainings offered by LEA around technology tools and integration",AD47/1,IF($AD$5="Amount of funds (to the nearest $500) provided to teaching staff to attend training around technology tools and integration",AD47/'2a. Enter LEA Data'!Z51,"")),"")</f>
        <v/>
      </c>
      <c r="AG47" s="14"/>
      <c r="AH47" s="263" t="str">
        <f>IFERROR((AG47/('2a. Enter LEA Data'!$Z51)),"")</f>
        <v/>
      </c>
      <c r="AJ47" s="8"/>
      <c r="AL47" s="8"/>
      <c r="AN47" s="8"/>
    </row>
    <row r="48" spans="2:40">
      <c r="B48" s="235" t="str">
        <f>IF('2a. Enter LEA Data'!B52="","",'2a. Enter LEA Data'!B52)</f>
        <v/>
      </c>
      <c r="C48" s="236"/>
      <c r="E48" s="14"/>
      <c r="G48" s="14"/>
      <c r="H48" s="238" t="str">
        <f>IFERROR(IF(ISNUMBER(SEARCH("Yes/No",$G$5)),"",G48/(('2a. Enter LEA Data'!$Z52)/100)),"")</f>
        <v/>
      </c>
      <c r="I48" s="285"/>
      <c r="J48" s="14"/>
      <c r="K48" s="238" t="str">
        <f>IFERROR((J48/('2a. Enter LEA Data'!$F52/100)),"")</f>
        <v/>
      </c>
      <c r="L48" s="285"/>
      <c r="M48" s="10"/>
      <c r="O48" s="14"/>
      <c r="P48" s="196" t="str">
        <f>IFERROR(O48/'2a. Enter LEA Data'!$X52,"")</f>
        <v/>
      </c>
      <c r="R48" s="14"/>
      <c r="S48" s="239" t="str">
        <f>IFERROR((R48/('2a. Enter LEA Data'!$X52)),"")</f>
        <v/>
      </c>
      <c r="U48" s="14"/>
      <c r="V48" s="238" t="str">
        <f>IFERROR((U48/('2a. Enter LEA Data'!$F52/20)),"")</f>
        <v/>
      </c>
      <c r="X48" s="14"/>
      <c r="Y48" s="238" t="str">
        <f>IFERROR((X48/('2a. Enter LEA Data'!$F52/20)),"")</f>
        <v/>
      </c>
      <c r="AA48" s="14"/>
      <c r="AB48" s="283" t="str">
        <f>IFERROR(AA48/(SUM('2a. Enter LEA Data'!$F52,'2a. Enter LEA Data'!$Z52)/100),"")</f>
        <v/>
      </c>
      <c r="AD48" s="14"/>
      <c r="AE48" s="283" t="str">
        <f>IFERROR(IF($AD$5="Number of trainings offered by LEA around technology tools and integration",AD48/1,IF($AD$5="Amount of funds (to the nearest $500) provided to teaching staff to attend training around technology tools and integration",AD48/'2a. Enter LEA Data'!Z52,"")),"")</f>
        <v/>
      </c>
      <c r="AG48" s="14"/>
      <c r="AH48" s="263" t="str">
        <f>IFERROR((AG48/('2a. Enter LEA Data'!$Z52)),"")</f>
        <v/>
      </c>
      <c r="AJ48" s="8"/>
      <c r="AL48" s="8"/>
      <c r="AN48" s="8"/>
    </row>
    <row r="49" spans="2:40">
      <c r="B49" s="235" t="str">
        <f>IF('2a. Enter LEA Data'!B53="","",'2a. Enter LEA Data'!B53)</f>
        <v/>
      </c>
      <c r="C49" s="236"/>
      <c r="E49" s="14"/>
      <c r="G49" s="14"/>
      <c r="H49" s="238" t="str">
        <f>IFERROR(IF(ISNUMBER(SEARCH("Yes/No",$G$5)),"",G49/(('2a. Enter LEA Data'!$Z53)/100)),"")</f>
        <v/>
      </c>
      <c r="I49" s="285"/>
      <c r="J49" s="14"/>
      <c r="K49" s="238" t="str">
        <f>IFERROR((J49/('2a. Enter LEA Data'!$F53/100)),"")</f>
        <v/>
      </c>
      <c r="L49" s="285"/>
      <c r="M49" s="10"/>
      <c r="O49" s="14"/>
      <c r="P49" s="196" t="str">
        <f>IFERROR(O49/'2a. Enter LEA Data'!$X53,"")</f>
        <v/>
      </c>
      <c r="R49" s="14"/>
      <c r="S49" s="239" t="str">
        <f>IFERROR((R49/('2a. Enter LEA Data'!$X53)),"")</f>
        <v/>
      </c>
      <c r="U49" s="14"/>
      <c r="V49" s="238" t="str">
        <f>IFERROR((U49/('2a. Enter LEA Data'!$F53/20)),"")</f>
        <v/>
      </c>
      <c r="X49" s="14"/>
      <c r="Y49" s="238" t="str">
        <f>IFERROR((X49/('2a. Enter LEA Data'!$F53/20)),"")</f>
        <v/>
      </c>
      <c r="AA49" s="14"/>
      <c r="AB49" s="283" t="str">
        <f>IFERROR(AA49/(SUM('2a. Enter LEA Data'!$F53,'2a. Enter LEA Data'!$Z53)/100),"")</f>
        <v/>
      </c>
      <c r="AD49" s="14"/>
      <c r="AE49" s="283" t="str">
        <f>IFERROR(IF($AD$5="Number of trainings offered by LEA around technology tools and integration",AD49/1,IF($AD$5="Amount of funds (to the nearest $500) provided to teaching staff to attend training around technology tools and integration",AD49/'2a. Enter LEA Data'!Z53,"")),"")</f>
        <v/>
      </c>
      <c r="AG49" s="14"/>
      <c r="AH49" s="263" t="str">
        <f>IFERROR((AG49/('2a. Enter LEA Data'!$Z53)),"")</f>
        <v/>
      </c>
      <c r="AJ49" s="8"/>
      <c r="AL49" s="8"/>
      <c r="AN49" s="8"/>
    </row>
    <row r="50" spans="2:40">
      <c r="B50" s="235" t="str">
        <f>IF('2a. Enter LEA Data'!B54="","",'2a. Enter LEA Data'!B54)</f>
        <v/>
      </c>
      <c r="C50" s="236"/>
      <c r="E50" s="14"/>
      <c r="G50" s="14"/>
      <c r="H50" s="238" t="str">
        <f>IFERROR(IF(ISNUMBER(SEARCH("Yes/No",$G$5)),"",G50/(('2a. Enter LEA Data'!$Z54)/100)),"")</f>
        <v/>
      </c>
      <c r="I50" s="285"/>
      <c r="J50" s="14"/>
      <c r="K50" s="238" t="str">
        <f>IFERROR((J50/('2a. Enter LEA Data'!$F54/100)),"")</f>
        <v/>
      </c>
      <c r="L50" s="285"/>
      <c r="M50" s="10"/>
      <c r="O50" s="14"/>
      <c r="P50" s="196" t="str">
        <f>IFERROR(O50/'2a. Enter LEA Data'!$X54,"")</f>
        <v/>
      </c>
      <c r="R50" s="14"/>
      <c r="S50" s="239" t="str">
        <f>IFERROR((R50/('2a. Enter LEA Data'!$X54)),"")</f>
        <v/>
      </c>
      <c r="U50" s="14"/>
      <c r="V50" s="238" t="str">
        <f>IFERROR((U50/('2a. Enter LEA Data'!$F54/20)),"")</f>
        <v/>
      </c>
      <c r="X50" s="14"/>
      <c r="Y50" s="238" t="str">
        <f>IFERROR((X50/('2a. Enter LEA Data'!$F54/20)),"")</f>
        <v/>
      </c>
      <c r="AA50" s="14"/>
      <c r="AB50" s="283" t="str">
        <f>IFERROR(AA50/(SUM('2a. Enter LEA Data'!$F54,'2a. Enter LEA Data'!$Z54)/100),"")</f>
        <v/>
      </c>
      <c r="AD50" s="14"/>
      <c r="AE50" s="283" t="str">
        <f>IFERROR(IF($AD$5="Number of trainings offered by LEA around technology tools and integration",AD50/1,IF($AD$5="Amount of funds (to the nearest $500) provided to teaching staff to attend training around technology tools and integration",AD50/'2a. Enter LEA Data'!Z54,"")),"")</f>
        <v/>
      </c>
      <c r="AG50" s="14"/>
      <c r="AH50" s="263" t="str">
        <f>IFERROR((AG50/('2a. Enter LEA Data'!$Z54)),"")</f>
        <v/>
      </c>
      <c r="AJ50" s="8"/>
      <c r="AL50" s="8"/>
      <c r="AN50" s="8"/>
    </row>
    <row r="51" spans="2:40">
      <c r="B51" s="235" t="str">
        <f>IF('2a. Enter LEA Data'!B55="","",'2a. Enter LEA Data'!B55)</f>
        <v/>
      </c>
      <c r="C51" s="236"/>
      <c r="E51" s="14"/>
      <c r="G51" s="14"/>
      <c r="H51" s="238" t="str">
        <f>IFERROR(IF(ISNUMBER(SEARCH("Yes/No",$G$5)),"",G51/(('2a. Enter LEA Data'!$Z55)/100)),"")</f>
        <v/>
      </c>
      <c r="I51" s="285"/>
      <c r="J51" s="14"/>
      <c r="K51" s="238" t="str">
        <f>IFERROR((J51/('2a. Enter LEA Data'!$F55/100)),"")</f>
        <v/>
      </c>
      <c r="L51" s="285"/>
      <c r="M51" s="10"/>
      <c r="O51" s="14"/>
      <c r="P51" s="196" t="str">
        <f>IFERROR(O51/'2a. Enter LEA Data'!$X55,"")</f>
        <v/>
      </c>
      <c r="R51" s="14"/>
      <c r="S51" s="239" t="str">
        <f>IFERROR((R51/('2a. Enter LEA Data'!$X55)),"")</f>
        <v/>
      </c>
      <c r="U51" s="14"/>
      <c r="V51" s="238" t="str">
        <f>IFERROR((U51/('2a. Enter LEA Data'!$F55/20)),"")</f>
        <v/>
      </c>
      <c r="X51" s="14"/>
      <c r="Y51" s="238" t="str">
        <f>IFERROR((X51/('2a. Enter LEA Data'!$F55/20)),"")</f>
        <v/>
      </c>
      <c r="AA51" s="14"/>
      <c r="AB51" s="283" t="str">
        <f>IFERROR(AA51/(SUM('2a. Enter LEA Data'!$F55,'2a. Enter LEA Data'!$Z55)/100),"")</f>
        <v/>
      </c>
      <c r="AD51" s="14"/>
      <c r="AE51" s="283" t="str">
        <f>IFERROR(IF($AD$5="Number of trainings offered by LEA around technology tools and integration",AD51/1,IF($AD$5="Amount of funds (to the nearest $500) provided to teaching staff to attend training around technology tools and integration",AD51/'2a. Enter LEA Data'!Z55,"")),"")</f>
        <v/>
      </c>
      <c r="AG51" s="14"/>
      <c r="AH51" s="263" t="str">
        <f>IFERROR((AG51/('2a. Enter LEA Data'!$Z55)),"")</f>
        <v/>
      </c>
      <c r="AJ51" s="8"/>
      <c r="AL51" s="8"/>
      <c r="AN51" s="8"/>
    </row>
    <row r="52" spans="2:40">
      <c r="B52" s="235" t="str">
        <f>IF('2a. Enter LEA Data'!B56="","",'2a. Enter LEA Data'!B56)</f>
        <v/>
      </c>
      <c r="C52" s="236"/>
      <c r="E52" s="14"/>
      <c r="G52" s="14"/>
      <c r="H52" s="238" t="str">
        <f>IFERROR(IF(ISNUMBER(SEARCH("Yes/No",$G$5)),"",G52/(('2a. Enter LEA Data'!$Z56)/100)),"")</f>
        <v/>
      </c>
      <c r="I52" s="285"/>
      <c r="J52" s="14"/>
      <c r="K52" s="238" t="str">
        <f>IFERROR((J52/('2a. Enter LEA Data'!$F56/100)),"")</f>
        <v/>
      </c>
      <c r="L52" s="285"/>
      <c r="M52" s="10"/>
      <c r="O52" s="14"/>
      <c r="P52" s="196" t="str">
        <f>IFERROR(O52/'2a. Enter LEA Data'!$X56,"")</f>
        <v/>
      </c>
      <c r="R52" s="14"/>
      <c r="S52" s="239" t="str">
        <f>IFERROR((R52/('2a. Enter LEA Data'!$X56)),"")</f>
        <v/>
      </c>
      <c r="U52" s="14"/>
      <c r="V52" s="238" t="str">
        <f>IFERROR((U52/('2a. Enter LEA Data'!$F56/20)),"")</f>
        <v/>
      </c>
      <c r="X52" s="14"/>
      <c r="Y52" s="238" t="str">
        <f>IFERROR((X52/('2a. Enter LEA Data'!$F56/20)),"")</f>
        <v/>
      </c>
      <c r="AA52" s="14"/>
      <c r="AB52" s="283" t="str">
        <f>IFERROR(AA52/(SUM('2a. Enter LEA Data'!$F56,'2a. Enter LEA Data'!$Z56)/100),"")</f>
        <v/>
      </c>
      <c r="AD52" s="14"/>
      <c r="AE52" s="283" t="str">
        <f>IFERROR(IF($AD$5="Number of trainings offered by LEA around technology tools and integration",AD52/1,IF($AD$5="Amount of funds (to the nearest $500) provided to teaching staff to attend training around technology tools and integration",AD52/'2a. Enter LEA Data'!Z56,"")),"")</f>
        <v/>
      </c>
      <c r="AG52" s="14"/>
      <c r="AH52" s="263" t="str">
        <f>IFERROR((AG52/('2a. Enter LEA Data'!$Z56)),"")</f>
        <v/>
      </c>
      <c r="AJ52" s="8"/>
      <c r="AL52" s="8"/>
      <c r="AN52" s="8"/>
    </row>
    <row r="53" spans="2:40">
      <c r="B53" s="235" t="str">
        <f>IF('2a. Enter LEA Data'!B57="","",'2a. Enter LEA Data'!B57)</f>
        <v/>
      </c>
      <c r="C53" s="236"/>
      <c r="E53" s="14"/>
      <c r="G53" s="14"/>
      <c r="H53" s="238" t="str">
        <f>IFERROR(IF(ISNUMBER(SEARCH("Yes/No",$G$5)),"",G53/(('2a. Enter LEA Data'!$Z57)/100)),"")</f>
        <v/>
      </c>
      <c r="I53" s="285"/>
      <c r="J53" s="14"/>
      <c r="K53" s="238" t="str">
        <f>IFERROR((J53/('2a. Enter LEA Data'!$F57/100)),"")</f>
        <v/>
      </c>
      <c r="L53" s="285"/>
      <c r="M53" s="10"/>
      <c r="O53" s="14"/>
      <c r="P53" s="196" t="str">
        <f>IFERROR(O53/'2a. Enter LEA Data'!$X57,"")</f>
        <v/>
      </c>
      <c r="R53" s="14"/>
      <c r="S53" s="239" t="str">
        <f>IFERROR((R53/('2a. Enter LEA Data'!$X57)),"")</f>
        <v/>
      </c>
      <c r="U53" s="14"/>
      <c r="V53" s="238" t="str">
        <f>IFERROR((U53/('2a. Enter LEA Data'!$F57/20)),"")</f>
        <v/>
      </c>
      <c r="X53" s="14"/>
      <c r="Y53" s="238" t="str">
        <f>IFERROR((X53/('2a. Enter LEA Data'!$F57/20)),"")</f>
        <v/>
      </c>
      <c r="AA53" s="14"/>
      <c r="AB53" s="283" t="str">
        <f>IFERROR(AA53/(SUM('2a. Enter LEA Data'!$F57,'2a. Enter LEA Data'!$Z57)/100),"")</f>
        <v/>
      </c>
      <c r="AD53" s="14"/>
      <c r="AE53" s="283" t="str">
        <f>IFERROR(IF($AD$5="Number of trainings offered by LEA around technology tools and integration",AD53/1,IF($AD$5="Amount of funds (to the nearest $500) provided to teaching staff to attend training around technology tools and integration",AD53/'2a. Enter LEA Data'!Z57,"")),"")</f>
        <v/>
      </c>
      <c r="AG53" s="14"/>
      <c r="AH53" s="263" t="str">
        <f>IFERROR((AG53/('2a. Enter LEA Data'!$Z57)),"")</f>
        <v/>
      </c>
      <c r="AJ53" s="8"/>
      <c r="AL53" s="8"/>
      <c r="AN53" s="8"/>
    </row>
    <row r="54" spans="2:40">
      <c r="B54" s="235" t="str">
        <f>IF('2a. Enter LEA Data'!B58="","",'2a. Enter LEA Data'!B58)</f>
        <v/>
      </c>
      <c r="C54" s="236"/>
      <c r="E54" s="14"/>
      <c r="G54" s="14"/>
      <c r="H54" s="238" t="str">
        <f>IFERROR(IF(ISNUMBER(SEARCH("Yes/No",$G$5)),"",G54/(('2a. Enter LEA Data'!$Z58)/100)),"")</f>
        <v/>
      </c>
      <c r="I54" s="285"/>
      <c r="J54" s="14"/>
      <c r="K54" s="238" t="str">
        <f>IFERROR((J54/('2a. Enter LEA Data'!$F58/100)),"")</f>
        <v/>
      </c>
      <c r="L54" s="285"/>
      <c r="M54" s="10"/>
      <c r="O54" s="14"/>
      <c r="P54" s="196" t="str">
        <f>IFERROR(O54/'2a. Enter LEA Data'!$X58,"")</f>
        <v/>
      </c>
      <c r="R54" s="14"/>
      <c r="S54" s="239" t="str">
        <f>IFERROR((R54/('2a. Enter LEA Data'!$X58)),"")</f>
        <v/>
      </c>
      <c r="U54" s="14"/>
      <c r="V54" s="238" t="str">
        <f>IFERROR((U54/('2a. Enter LEA Data'!$F58/20)),"")</f>
        <v/>
      </c>
      <c r="X54" s="14"/>
      <c r="Y54" s="238" t="str">
        <f>IFERROR((X54/('2a. Enter LEA Data'!$F58/20)),"")</f>
        <v/>
      </c>
      <c r="AA54" s="14"/>
      <c r="AB54" s="283" t="str">
        <f>IFERROR(AA54/(SUM('2a. Enter LEA Data'!$F58,'2a. Enter LEA Data'!$Z58)/100),"")</f>
        <v/>
      </c>
      <c r="AD54" s="14"/>
      <c r="AE54" s="283" t="str">
        <f>IFERROR(IF($AD$5="Number of trainings offered by LEA around technology tools and integration",AD54/1,IF($AD$5="Amount of funds (to the nearest $500) provided to teaching staff to attend training around technology tools and integration",AD54/'2a. Enter LEA Data'!Z58,"")),"")</f>
        <v/>
      </c>
      <c r="AG54" s="14"/>
      <c r="AH54" s="263" t="str">
        <f>IFERROR((AG54/('2a. Enter LEA Data'!$Z58)),"")</f>
        <v/>
      </c>
      <c r="AJ54" s="8"/>
      <c r="AL54" s="8"/>
      <c r="AN54" s="8"/>
    </row>
    <row r="55" spans="2:40">
      <c r="B55" s="235" t="str">
        <f>IF('2a. Enter LEA Data'!B59="","",'2a. Enter LEA Data'!B59)</f>
        <v/>
      </c>
      <c r="C55" s="236"/>
      <c r="E55" s="14"/>
      <c r="G55" s="14"/>
      <c r="H55" s="238" t="str">
        <f>IFERROR(IF(ISNUMBER(SEARCH("Yes/No",$G$5)),"",G55/(('2a. Enter LEA Data'!$Z59)/100)),"")</f>
        <v/>
      </c>
      <c r="I55" s="285"/>
      <c r="J55" s="14"/>
      <c r="K55" s="238" t="str">
        <f>IFERROR((J55/('2a. Enter LEA Data'!$F59/100)),"")</f>
        <v/>
      </c>
      <c r="L55" s="285"/>
      <c r="M55" s="10"/>
      <c r="O55" s="14"/>
      <c r="P55" s="196" t="str">
        <f>IFERROR(O55/'2a. Enter LEA Data'!$X59,"")</f>
        <v/>
      </c>
      <c r="R55" s="14"/>
      <c r="S55" s="239" t="str">
        <f>IFERROR((R55/('2a. Enter LEA Data'!$X59)),"")</f>
        <v/>
      </c>
      <c r="U55" s="14"/>
      <c r="V55" s="238" t="str">
        <f>IFERROR((U55/('2a. Enter LEA Data'!$F59/20)),"")</f>
        <v/>
      </c>
      <c r="X55" s="14"/>
      <c r="Y55" s="238" t="str">
        <f>IFERROR((X55/('2a. Enter LEA Data'!$F59/20)),"")</f>
        <v/>
      </c>
      <c r="AA55" s="14"/>
      <c r="AB55" s="283" t="str">
        <f>IFERROR(AA55/(SUM('2a. Enter LEA Data'!$F59,'2a. Enter LEA Data'!$Z59)/100),"")</f>
        <v/>
      </c>
      <c r="AD55" s="14"/>
      <c r="AE55" s="283" t="str">
        <f>IFERROR(IF($AD$5="Number of trainings offered by LEA around technology tools and integration",AD55/1,IF($AD$5="Amount of funds (to the nearest $500) provided to teaching staff to attend training around technology tools and integration",AD55/'2a. Enter LEA Data'!Z59,"")),"")</f>
        <v/>
      </c>
      <c r="AG55" s="14"/>
      <c r="AH55" s="263" t="str">
        <f>IFERROR((AG55/('2a. Enter LEA Data'!$Z59)),"")</f>
        <v/>
      </c>
      <c r="AJ55" s="8"/>
      <c r="AL55" s="8"/>
      <c r="AN55" s="8"/>
    </row>
    <row r="56" spans="2:40">
      <c r="B56" s="235" t="str">
        <f>IF('2a. Enter LEA Data'!B60="","",'2a. Enter LEA Data'!B60)</f>
        <v/>
      </c>
      <c r="C56" s="236"/>
      <c r="E56" s="14"/>
      <c r="G56" s="14"/>
      <c r="H56" s="238" t="str">
        <f>IFERROR(IF(ISNUMBER(SEARCH("Yes/No",$G$5)),"",G56/(('2a. Enter LEA Data'!$Z60)/100)),"")</f>
        <v/>
      </c>
      <c r="I56" s="285"/>
      <c r="J56" s="14"/>
      <c r="K56" s="238" t="str">
        <f>IFERROR((J56/('2a. Enter LEA Data'!$F60/100)),"")</f>
        <v/>
      </c>
      <c r="L56" s="285"/>
      <c r="M56" s="10"/>
      <c r="O56" s="14"/>
      <c r="P56" s="196" t="str">
        <f>IFERROR(O56/'2a. Enter LEA Data'!$X60,"")</f>
        <v/>
      </c>
      <c r="R56" s="14"/>
      <c r="S56" s="239" t="str">
        <f>IFERROR((R56/('2a. Enter LEA Data'!$X60)),"")</f>
        <v/>
      </c>
      <c r="U56" s="14"/>
      <c r="V56" s="238" t="str">
        <f>IFERROR((U56/('2a. Enter LEA Data'!$F60/20)),"")</f>
        <v/>
      </c>
      <c r="X56" s="14"/>
      <c r="Y56" s="238" t="str">
        <f>IFERROR((X56/('2a. Enter LEA Data'!$F60/20)),"")</f>
        <v/>
      </c>
      <c r="AA56" s="14"/>
      <c r="AB56" s="283" t="str">
        <f>IFERROR(AA56/(SUM('2a. Enter LEA Data'!$F60,'2a. Enter LEA Data'!$Z60)/100),"")</f>
        <v/>
      </c>
      <c r="AD56" s="14"/>
      <c r="AE56" s="283" t="str">
        <f>IFERROR(IF($AD$5="Number of trainings offered by LEA around technology tools and integration",AD56/1,IF($AD$5="Amount of funds (to the nearest $500) provided to teaching staff to attend training around technology tools and integration",AD56/'2a. Enter LEA Data'!Z60,"")),"")</f>
        <v/>
      </c>
      <c r="AG56" s="14"/>
      <c r="AH56" s="263" t="str">
        <f>IFERROR((AG56/('2a. Enter LEA Data'!$Z60)),"")</f>
        <v/>
      </c>
      <c r="AJ56" s="8"/>
      <c r="AL56" s="8"/>
      <c r="AN56" s="8"/>
    </row>
    <row r="57" spans="2:40">
      <c r="B57" s="235" t="str">
        <f>IF('2a. Enter LEA Data'!B61="","",'2a. Enter LEA Data'!B61)</f>
        <v/>
      </c>
      <c r="C57" s="236"/>
      <c r="E57" s="14"/>
      <c r="G57" s="14"/>
      <c r="H57" s="238" t="str">
        <f>IFERROR(IF(ISNUMBER(SEARCH("Yes/No",$G$5)),"",G57/(('2a. Enter LEA Data'!$Z61)/100)),"")</f>
        <v/>
      </c>
      <c r="I57" s="285"/>
      <c r="J57" s="14"/>
      <c r="K57" s="238" t="str">
        <f>IFERROR((J57/('2a. Enter LEA Data'!$F61/100)),"")</f>
        <v/>
      </c>
      <c r="L57" s="285"/>
      <c r="M57" s="10"/>
      <c r="O57" s="14"/>
      <c r="P57" s="196" t="str">
        <f>IFERROR(O57/'2a. Enter LEA Data'!$X61,"")</f>
        <v/>
      </c>
      <c r="R57" s="14"/>
      <c r="S57" s="239" t="str">
        <f>IFERROR((R57/('2a. Enter LEA Data'!$X61)),"")</f>
        <v/>
      </c>
      <c r="U57" s="14"/>
      <c r="V57" s="238" t="str">
        <f>IFERROR((U57/('2a. Enter LEA Data'!$F61/20)),"")</f>
        <v/>
      </c>
      <c r="X57" s="14"/>
      <c r="Y57" s="238" t="str">
        <f>IFERROR((X57/('2a. Enter LEA Data'!$F61/20)),"")</f>
        <v/>
      </c>
      <c r="AA57" s="14"/>
      <c r="AB57" s="283" t="str">
        <f>IFERROR(AA57/(SUM('2a. Enter LEA Data'!$F61,'2a. Enter LEA Data'!$Z61)/100),"")</f>
        <v/>
      </c>
      <c r="AD57" s="14"/>
      <c r="AE57" s="283" t="str">
        <f>IFERROR(IF($AD$5="Number of trainings offered by LEA around technology tools and integration",AD57/1,IF($AD$5="Amount of funds (to the nearest $500) provided to teaching staff to attend training around technology tools and integration",AD57/'2a. Enter LEA Data'!Z61,"")),"")</f>
        <v/>
      </c>
      <c r="AG57" s="14"/>
      <c r="AH57" s="263" t="str">
        <f>IFERROR((AG57/('2a. Enter LEA Data'!$Z61)),"")</f>
        <v/>
      </c>
      <c r="AJ57" s="8"/>
      <c r="AL57" s="8"/>
      <c r="AN57" s="8"/>
    </row>
    <row r="58" spans="2:40">
      <c r="B58" s="235" t="str">
        <f>IF('2a. Enter LEA Data'!B62="","",'2a. Enter LEA Data'!B62)</f>
        <v/>
      </c>
      <c r="C58" s="236"/>
      <c r="E58" s="14"/>
      <c r="G58" s="14"/>
      <c r="H58" s="238" t="str">
        <f>IFERROR(IF(ISNUMBER(SEARCH("Yes/No",$G$5)),"",G58/(('2a. Enter LEA Data'!$Z62)/100)),"")</f>
        <v/>
      </c>
      <c r="I58" s="285"/>
      <c r="J58" s="14"/>
      <c r="K58" s="238" t="str">
        <f>IFERROR((J58/('2a. Enter LEA Data'!$F62/100)),"")</f>
        <v/>
      </c>
      <c r="L58" s="285"/>
      <c r="M58" s="10"/>
      <c r="O58" s="14"/>
      <c r="P58" s="196" t="str">
        <f>IFERROR(O58/'2a. Enter LEA Data'!$X62,"")</f>
        <v/>
      </c>
      <c r="R58" s="14"/>
      <c r="S58" s="239" t="str">
        <f>IFERROR((R58/('2a. Enter LEA Data'!$X62)),"")</f>
        <v/>
      </c>
      <c r="U58" s="14"/>
      <c r="V58" s="238" t="str">
        <f>IFERROR((U58/('2a. Enter LEA Data'!$F62/20)),"")</f>
        <v/>
      </c>
      <c r="X58" s="14"/>
      <c r="Y58" s="238" t="str">
        <f>IFERROR((X58/('2a. Enter LEA Data'!$F62/20)),"")</f>
        <v/>
      </c>
      <c r="AA58" s="14"/>
      <c r="AB58" s="283" t="str">
        <f>IFERROR(AA58/(SUM('2a. Enter LEA Data'!$F62,'2a. Enter LEA Data'!$Z62)/100),"")</f>
        <v/>
      </c>
      <c r="AD58" s="14"/>
      <c r="AE58" s="283" t="str">
        <f>IFERROR(IF($AD$5="Number of trainings offered by LEA around technology tools and integration",AD58/1,IF($AD$5="Amount of funds (to the nearest $500) provided to teaching staff to attend training around technology tools and integration",AD58/'2a. Enter LEA Data'!Z62,"")),"")</f>
        <v/>
      </c>
      <c r="AG58" s="14"/>
      <c r="AH58" s="263" t="str">
        <f>IFERROR((AG58/('2a. Enter LEA Data'!$Z62)),"")</f>
        <v/>
      </c>
      <c r="AJ58" s="8"/>
      <c r="AL58" s="8"/>
      <c r="AN58" s="8"/>
    </row>
    <row r="59" spans="2:40">
      <c r="B59" s="235" t="str">
        <f>IF('2a. Enter LEA Data'!B63="","",'2a. Enter LEA Data'!B63)</f>
        <v/>
      </c>
      <c r="C59" s="236"/>
      <c r="E59" s="14"/>
      <c r="G59" s="14"/>
      <c r="H59" s="238" t="str">
        <f>IFERROR(IF(ISNUMBER(SEARCH("Yes/No",$G$5)),"",G59/(('2a. Enter LEA Data'!$Z63)/100)),"")</f>
        <v/>
      </c>
      <c r="I59" s="285"/>
      <c r="J59" s="14"/>
      <c r="K59" s="238" t="str">
        <f>IFERROR((J59/('2a. Enter LEA Data'!$F63/100)),"")</f>
        <v/>
      </c>
      <c r="L59" s="285"/>
      <c r="M59" s="10"/>
      <c r="O59" s="14"/>
      <c r="P59" s="196" t="str">
        <f>IFERROR(O59/'2a. Enter LEA Data'!$X63,"")</f>
        <v/>
      </c>
      <c r="R59" s="14"/>
      <c r="S59" s="239" t="str">
        <f>IFERROR((R59/('2a. Enter LEA Data'!$X63)),"")</f>
        <v/>
      </c>
      <c r="U59" s="14"/>
      <c r="V59" s="238" t="str">
        <f>IFERROR((U59/('2a. Enter LEA Data'!$F63/20)),"")</f>
        <v/>
      </c>
      <c r="X59" s="14"/>
      <c r="Y59" s="238" t="str">
        <f>IFERROR((X59/('2a. Enter LEA Data'!$F63/20)),"")</f>
        <v/>
      </c>
      <c r="AA59" s="14"/>
      <c r="AB59" s="283" t="str">
        <f>IFERROR(AA59/(SUM('2a. Enter LEA Data'!$F63,'2a. Enter LEA Data'!$Z63)/100),"")</f>
        <v/>
      </c>
      <c r="AD59" s="14"/>
      <c r="AE59" s="283" t="str">
        <f>IFERROR(IF($AD$5="Number of trainings offered by LEA around technology tools and integration",AD59/1,IF($AD$5="Amount of funds (to the nearest $500) provided to teaching staff to attend training around technology tools and integration",AD59/'2a. Enter LEA Data'!Z63,"")),"")</f>
        <v/>
      </c>
      <c r="AG59" s="14"/>
      <c r="AH59" s="263" t="str">
        <f>IFERROR((AG59/('2a. Enter LEA Data'!$Z63)),"")</f>
        <v/>
      </c>
      <c r="AJ59" s="8"/>
      <c r="AL59" s="8"/>
      <c r="AN59" s="8"/>
    </row>
    <row r="60" spans="2:40">
      <c r="B60" s="235" t="str">
        <f>IF('2a. Enter LEA Data'!B64="","",'2a. Enter LEA Data'!B64)</f>
        <v/>
      </c>
      <c r="C60" s="236"/>
      <c r="E60" s="14"/>
      <c r="G60" s="14"/>
      <c r="H60" s="238" t="str">
        <f>IFERROR(IF(ISNUMBER(SEARCH("Yes/No",$G$5)),"",G60/(('2a. Enter LEA Data'!$Z64)/100)),"")</f>
        <v/>
      </c>
      <c r="I60" s="285"/>
      <c r="J60" s="14"/>
      <c r="K60" s="238" t="str">
        <f>IFERROR((J60/('2a. Enter LEA Data'!$F64/100)),"")</f>
        <v/>
      </c>
      <c r="L60" s="285"/>
      <c r="M60" s="10"/>
      <c r="O60" s="14"/>
      <c r="P60" s="196" t="str">
        <f>IFERROR(O60/'2a. Enter LEA Data'!$X64,"")</f>
        <v/>
      </c>
      <c r="R60" s="14"/>
      <c r="S60" s="239" t="str">
        <f>IFERROR((R60/('2a. Enter LEA Data'!$X64)),"")</f>
        <v/>
      </c>
      <c r="U60" s="14"/>
      <c r="V60" s="238" t="str">
        <f>IFERROR((U60/('2a. Enter LEA Data'!$F64/20)),"")</f>
        <v/>
      </c>
      <c r="X60" s="14"/>
      <c r="Y60" s="238" t="str">
        <f>IFERROR((X60/('2a. Enter LEA Data'!$F64/20)),"")</f>
        <v/>
      </c>
      <c r="AA60" s="14"/>
      <c r="AB60" s="283" t="str">
        <f>IFERROR(AA60/(SUM('2a. Enter LEA Data'!$F64,'2a. Enter LEA Data'!$Z64)/100),"")</f>
        <v/>
      </c>
      <c r="AD60" s="14"/>
      <c r="AE60" s="283" t="str">
        <f>IFERROR(IF($AD$5="Number of trainings offered by LEA around technology tools and integration",AD60/1,IF($AD$5="Amount of funds (to the nearest $500) provided to teaching staff to attend training around technology tools and integration",AD60/'2a. Enter LEA Data'!Z64,"")),"")</f>
        <v/>
      </c>
      <c r="AG60" s="14"/>
      <c r="AH60" s="263" t="str">
        <f>IFERROR((AG60/('2a. Enter LEA Data'!$Z64)),"")</f>
        <v/>
      </c>
      <c r="AJ60" s="8"/>
      <c r="AL60" s="8"/>
      <c r="AN60" s="8"/>
    </row>
  </sheetData>
  <sheetProtection sheet="1" objects="1" scenarios="1"/>
  <mergeCells count="8">
    <mergeCell ref="E1:M1"/>
    <mergeCell ref="O1:X1"/>
    <mergeCell ref="AA1:AN1"/>
    <mergeCell ref="E4:M4"/>
    <mergeCell ref="AJ4:AN4"/>
    <mergeCell ref="C2:E2"/>
    <mergeCell ref="O4:Y4"/>
    <mergeCell ref="AA4:AH4"/>
  </mergeCells>
  <conditionalFormatting sqref="J11:J60">
    <cfRule type="expression" dxfId="9" priority="20">
      <formula>AND(K11&lt;K$7,K11&lt;&gt;"")</formula>
    </cfRule>
  </conditionalFormatting>
  <conditionalFormatting sqref="G11:G60">
    <cfRule type="expression" dxfId="8" priority="19">
      <formula>AND(H11&lt;H$7,H11&lt;&gt;"")</formula>
    </cfRule>
  </conditionalFormatting>
  <conditionalFormatting sqref="E11:E60">
    <cfRule type="expression" dxfId="7" priority="18">
      <formula>AND(E11&lt;E$7,E11&lt;&gt;"")</formula>
    </cfRule>
  </conditionalFormatting>
  <conditionalFormatting sqref="O11:O60">
    <cfRule type="expression" dxfId="6" priority="16">
      <formula>AND(P11&lt;P$7,P11&lt;&gt;"")</formula>
    </cfRule>
  </conditionalFormatting>
  <conditionalFormatting sqref="R11:R60">
    <cfRule type="expression" dxfId="5" priority="10">
      <formula>AND(S11&lt;S$7,S11&lt;&gt;"")</formula>
    </cfRule>
  </conditionalFormatting>
  <conditionalFormatting sqref="X11:X60">
    <cfRule type="expression" dxfId="4" priority="6">
      <formula>AND(Y11&lt;Y$7,Y11&lt;&gt;"")</formula>
    </cfRule>
  </conditionalFormatting>
  <conditionalFormatting sqref="U11:U60">
    <cfRule type="expression" dxfId="3" priority="7">
      <formula>AND(V11&lt;V$7,V11&lt;&gt;"")</formula>
    </cfRule>
  </conditionalFormatting>
  <conditionalFormatting sqref="AA11:AA60">
    <cfRule type="expression" dxfId="2" priority="4">
      <formula>AND(AB11&lt;AB$7,AB11&lt;&gt;"")</formula>
    </cfRule>
  </conditionalFormatting>
  <conditionalFormatting sqref="AD11:AD60">
    <cfRule type="expression" dxfId="1" priority="3">
      <formula>AND(AE11&lt;AE$7,AE11&lt;&gt;"")</formula>
    </cfRule>
  </conditionalFormatting>
  <conditionalFormatting sqref="AG11:AG60">
    <cfRule type="expression" dxfId="0" priority="1">
      <formula>AND(AH11&lt;AH$7,AH11&lt;&gt;"")</formula>
    </cfRule>
  </conditionalFormatting>
  <dataValidations count="7">
    <dataValidation type="decimal" operator="greaterThanOrEqual" allowBlank="1" showInputMessage="1" showErrorMessage="1" errorTitle="INVALID ENTRY" error="Please enter a number." sqref="AA11:AA60" xr:uid="{00000000-0002-0000-0A00-000000000000}">
      <formula1>0</formula1>
    </dataValidation>
    <dataValidation type="whole" errorStyle="warning" operator="greaterThanOrEqual" allowBlank="1" showInputMessage="1" showErrorMessage="1" errorTitle="INVALID ENTRY" error="Please insert a whole number that reflects the number of courses matching this criteria." sqref="Q11:Q60 T11:T60 W11:W60" xr:uid="{00000000-0002-0000-0A00-000001000000}">
      <formula1>0</formula1>
    </dataValidation>
    <dataValidation type="whole" operator="greaterThanOrEqual" allowBlank="1" showInputMessage="1" showErrorMessage="1" errorTitle="INVALID ENTRY" error="Please enter a whole number." sqref="O11:O60 M11:M60 X11:X60 J11:J60 R11:R60 U11:U60 AG11:AG60" xr:uid="{00000000-0002-0000-0A00-000002000000}">
      <formula1>0</formula1>
    </dataValidation>
    <dataValidation type="decimal" operator="greaterThanOrEqual" allowBlank="1" showInputMessage="1" showErrorMessage="1" sqref="E11:E60" xr:uid="{00000000-0002-0000-0A00-000003000000}">
      <formula1>0</formula1>
    </dataValidation>
    <dataValidation operator="greaterThanOrEqual" allowBlank="1" showInputMessage="1" showErrorMessage="1" sqref="H5:H6 K5:K6 S5:S6 V5:V6 Y5:Y6" xr:uid="{00000000-0002-0000-0A00-000004000000}"/>
    <dataValidation operator="lessThanOrEqual" allowBlank="1" showInputMessage="1" showErrorMessage="1" sqref="E7 H7 K7 P7 S7 V7 Y7 AB7 AE7 AH7" xr:uid="{00000000-0002-0000-0A00-000005000000}"/>
    <dataValidation operator="greaterThanOrEqual" allowBlank="1" showInputMessage="1" showErrorMessage="1" errorTitle="INVALID ENTRY" error="Please enter a whole number reflecting the number of classes offered. " sqref="AH11:AH60 K8:K9 H11:H60 S8:S9 S11:S60 V8:V9 K11:K60 Y8:Y9 V11:V60 Y11:Y60" xr:uid="{00000000-0002-0000-0A00-000006000000}"/>
  </dataValidations>
  <pageMargins left="0.5" right="0.5" top="0.75" bottom="0.75" header="0.3" footer="0.3"/>
  <pageSetup scale="80" pageOrder="overThenDown" orientation="landscape" r:id="rId1"/>
  <colBreaks count="1" manualBreakCount="1">
    <brk id="26" max="59" man="1"/>
  </colBreaks>
  <ignoredErrors>
    <ignoredError sqref="G9" unlockedFormula="1"/>
  </ignoredErrors>
  <drawing r:id="rId2"/>
  <legacyDrawingHF r:id="rId3"/>
  <extLst>
    <ext xmlns:x14="http://schemas.microsoft.com/office/spreadsheetml/2009/9/main" uri="{CCE6A557-97BC-4b89-ADB6-D9C93CAAB3DF}">
      <x14:dataValidations xmlns:xm="http://schemas.microsoft.com/office/excel/2006/main" count="2">
        <x14:dataValidation type="list" operator="greaterThanOrEqual" allowBlank="1" showInputMessage="1" showErrorMessage="1" xr:uid="{00000000-0002-0000-0A00-000007000000}">
          <x14:formula1>
            <xm:f>INDIRECT('1b. Get Ready-Select Indicators'!$G$96)</xm:f>
          </x14:formula1>
          <xm:sqref>G11:G60</xm:sqref>
        </x14:dataValidation>
        <x14:dataValidation type="list" operator="greaterThanOrEqual" allowBlank="1" showInputMessage="1" showErrorMessage="1" xr:uid="{00000000-0002-0000-0A00-000008000000}">
          <x14:formula1>
            <xm:f>INDIRECT('1b. Get Ready-Select Indicators'!$G$118)</xm:f>
          </x14:formula1>
          <xm:sqref>AD11:AD60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theme="9"/>
    <pageSetUpPr autoPageBreaks="0"/>
  </sheetPr>
  <dimension ref="A1:L266"/>
  <sheetViews>
    <sheetView showGridLines="0" zoomScaleNormal="100" zoomScaleSheetLayoutView="85" workbookViewId="0">
      <selection activeCell="A2" sqref="A2"/>
    </sheetView>
  </sheetViews>
  <sheetFormatPr defaultColWidth="9.1328125" defaultRowHeight="14.25"/>
  <cols>
    <col min="1" max="1" width="1.86328125" customWidth="1"/>
    <col min="2" max="2" width="30.86328125" customWidth="1"/>
    <col min="3" max="3" width="16.73046875" customWidth="1"/>
    <col min="4" max="5" width="16.1328125" customWidth="1"/>
    <col min="6" max="6" width="11.1328125" customWidth="1"/>
    <col min="7" max="7" width="13.86328125" customWidth="1"/>
    <col min="8" max="8" width="12.59765625" customWidth="1"/>
    <col min="9" max="9" width="12.1328125" customWidth="1"/>
    <col min="10" max="10" width="11.3984375" customWidth="1"/>
  </cols>
  <sheetData>
    <row r="1" spans="1:10" ht="21">
      <c r="A1" s="495" t="s">
        <v>595</v>
      </c>
      <c r="B1" s="4"/>
      <c r="C1" s="4"/>
      <c r="D1" s="4"/>
      <c r="E1" s="4"/>
      <c r="F1" s="4"/>
      <c r="G1" s="4"/>
      <c r="H1" s="4"/>
      <c r="I1" s="4"/>
      <c r="J1" s="4"/>
    </row>
    <row r="5" spans="1:10" ht="45.75" customHeight="1"/>
    <row r="6" spans="1:10" ht="9" customHeight="1"/>
    <row r="7" spans="1:10" ht="19.5" customHeight="1">
      <c r="A7" s="497" t="s">
        <v>44</v>
      </c>
      <c r="B7" s="9"/>
      <c r="C7" s="9"/>
      <c r="D7" s="9"/>
      <c r="E7" s="9"/>
      <c r="F7" s="9"/>
      <c r="G7" s="9"/>
      <c r="H7" s="9"/>
      <c r="I7" s="9"/>
      <c r="J7" s="9"/>
    </row>
    <row r="8" spans="1:10" s="6" customFormat="1" ht="5.0999999999999996" customHeight="1">
      <c r="A8" s="13"/>
    </row>
    <row r="9" spans="1:10" s="83" customFormat="1" ht="52.5" customHeight="1">
      <c r="G9" s="87"/>
    </row>
    <row r="10" spans="1:10" s="83" customFormat="1" ht="49.5" customHeight="1"/>
    <row r="11" spans="1:10" s="83" customFormat="1" ht="104.25" customHeight="1"/>
    <row r="12" spans="1:10" s="83" customFormat="1"/>
    <row r="13" spans="1:10" s="83" customFormat="1"/>
    <row r="14" spans="1:10" s="83" customFormat="1"/>
    <row r="15" spans="1:10" s="83" customFormat="1"/>
    <row r="16" spans="1:10" s="83" customFormat="1" ht="47.25">
      <c r="C16" s="438" t="s">
        <v>293</v>
      </c>
      <c r="D16" s="438" t="s">
        <v>4</v>
      </c>
    </row>
    <row r="17" spans="1:7" s="83" customFormat="1" ht="15.75">
      <c r="B17" s="439" t="s">
        <v>148</v>
      </c>
      <c r="C17" s="440" t="str">
        <f>'2b.Enter WRE Data'!F7</f>
        <v/>
      </c>
      <c r="D17" s="440" t="str">
        <f>'2b.Enter WRE Data'!I7</f>
        <v/>
      </c>
    </row>
    <row r="18" spans="1:7" s="83" customFormat="1" ht="15.75">
      <c r="B18" s="441" t="s">
        <v>13</v>
      </c>
      <c r="C18" s="442" t="str">
        <f>'2b.Enter WRE Data'!F8</f>
        <v/>
      </c>
      <c r="D18" s="442" t="str">
        <f>'2b.Enter WRE Data'!I8</f>
        <v/>
      </c>
    </row>
    <row r="19" spans="1:7" s="83" customFormat="1" ht="15.75">
      <c r="B19" s="443" t="s">
        <v>240</v>
      </c>
      <c r="C19" s="444" t="str">
        <f ca="1">'2b.Enter WRE Data'!F9</f>
        <v/>
      </c>
      <c r="D19" s="444" t="str">
        <f ca="1">'2b.Enter WRE Data'!I9</f>
        <v/>
      </c>
    </row>
    <row r="20" spans="1:7" s="83" customFormat="1">
      <c r="B20" s="172"/>
      <c r="C20" s="174"/>
      <c r="D20" s="174"/>
      <c r="E20" s="174"/>
      <c r="F20" s="174"/>
    </row>
    <row r="21" spans="1:7" s="83" customFormat="1">
      <c r="B21" s="172"/>
      <c r="C21" s="174"/>
      <c r="D21" s="174"/>
      <c r="E21" s="174"/>
      <c r="F21" s="174"/>
    </row>
    <row r="22" spans="1:7" s="6" customFormat="1" ht="5.0999999999999996" customHeight="1">
      <c r="A22" s="13"/>
    </row>
    <row r="23" spans="1:7" s="83" customFormat="1" ht="52.5" customHeight="1">
      <c r="G23" s="87"/>
    </row>
    <row r="24" spans="1:7" s="83" customFormat="1" ht="49.5" customHeight="1"/>
    <row r="25" spans="1:7" s="83" customFormat="1" ht="104.25" customHeight="1"/>
    <row r="26" spans="1:7" s="83" customFormat="1"/>
    <row r="27" spans="1:7" s="83" customFormat="1"/>
    <row r="28" spans="1:7" s="83" customFormat="1"/>
    <row r="29" spans="1:7" s="83" customFormat="1"/>
    <row r="30" spans="1:7" s="83" customFormat="1" ht="15.75">
      <c r="B30" s="445"/>
      <c r="C30" s="438" t="s">
        <v>5</v>
      </c>
      <c r="D30" s="438" t="s">
        <v>6</v>
      </c>
    </row>
    <row r="31" spans="1:7" s="83" customFormat="1" ht="15.75">
      <c r="B31" s="439" t="s">
        <v>148</v>
      </c>
      <c r="C31" s="440" t="str">
        <f>'2b.Enter WRE Data'!L7</f>
        <v/>
      </c>
      <c r="D31" s="440" t="str">
        <f>'2b.Enter WRE Data'!O7</f>
        <v/>
      </c>
    </row>
    <row r="32" spans="1:7" s="83" customFormat="1" ht="15.75">
      <c r="B32" s="441" t="s">
        <v>13</v>
      </c>
      <c r="C32" s="442" t="str">
        <f>'2b.Enter WRE Data'!L8</f>
        <v/>
      </c>
      <c r="D32" s="442" t="str">
        <f>'2b.Enter WRE Data'!O8</f>
        <v/>
      </c>
    </row>
    <row r="33" spans="2:12" s="83" customFormat="1" ht="15.75">
      <c r="B33" s="443" t="s">
        <v>240</v>
      </c>
      <c r="C33" s="444" t="str">
        <f ca="1">'2b.Enter WRE Data'!L9</f>
        <v/>
      </c>
      <c r="D33" s="444" t="str">
        <f ca="1">'2b.Enter WRE Data'!O9</f>
        <v/>
      </c>
    </row>
    <row r="34" spans="2:12" s="83" customFormat="1">
      <c r="B34" s="172"/>
      <c r="C34" s="174"/>
      <c r="D34" s="174"/>
      <c r="E34" s="174"/>
      <c r="F34" s="174"/>
    </row>
    <row r="35" spans="2:12">
      <c r="B35" s="83"/>
      <c r="C35" s="83"/>
      <c r="D35" s="83"/>
      <c r="E35" s="83"/>
      <c r="F35" s="83"/>
      <c r="G35" s="83"/>
      <c r="H35" s="87"/>
      <c r="I35" s="83"/>
      <c r="J35" s="83"/>
      <c r="K35" s="83"/>
      <c r="L35" s="83"/>
    </row>
    <row r="36" spans="2:12">
      <c r="B36" s="83"/>
      <c r="C36" s="83"/>
      <c r="D36" s="83"/>
      <c r="E36" s="83"/>
      <c r="F36" s="83"/>
      <c r="G36" s="83"/>
      <c r="H36" s="83"/>
      <c r="I36" s="83"/>
      <c r="J36" s="83"/>
      <c r="K36" s="83"/>
      <c r="L36" s="83"/>
    </row>
    <row r="37" spans="2:12">
      <c r="B37" s="83"/>
      <c r="C37" s="83"/>
      <c r="D37" s="83"/>
      <c r="E37" s="83"/>
      <c r="F37" s="83"/>
      <c r="G37" s="83"/>
      <c r="H37" s="83"/>
      <c r="I37" s="83"/>
      <c r="J37" s="83"/>
      <c r="K37" s="83"/>
      <c r="L37" s="83"/>
    </row>
    <row r="38" spans="2:12">
      <c r="B38" s="83"/>
      <c r="C38" s="83"/>
      <c r="D38" s="83"/>
      <c r="E38" s="83"/>
      <c r="F38" s="83"/>
      <c r="G38" s="83"/>
      <c r="H38" s="83"/>
      <c r="I38" s="83"/>
      <c r="J38" s="83"/>
      <c r="K38" s="83"/>
      <c r="L38" s="83"/>
    </row>
    <row r="39" spans="2:12">
      <c r="B39" s="83"/>
      <c r="C39" s="83"/>
      <c r="D39" s="83"/>
      <c r="E39" s="83"/>
      <c r="F39" s="83"/>
      <c r="G39" s="83"/>
      <c r="H39" s="83"/>
      <c r="I39" s="83"/>
      <c r="J39" s="83"/>
      <c r="K39" s="83"/>
      <c r="L39" s="83"/>
    </row>
    <row r="40" spans="2:12">
      <c r="B40" s="83"/>
      <c r="C40" s="83"/>
      <c r="D40" s="83"/>
      <c r="E40" s="83"/>
      <c r="F40" s="83"/>
      <c r="G40" s="83"/>
      <c r="H40" s="83"/>
      <c r="I40" s="83"/>
      <c r="J40" s="83"/>
      <c r="K40" s="83"/>
      <c r="L40" s="83"/>
    </row>
    <row r="41" spans="2:12">
      <c r="B41" s="83"/>
      <c r="C41" s="83"/>
      <c r="D41" s="83"/>
      <c r="E41" s="83"/>
      <c r="F41" s="83"/>
      <c r="G41" s="83"/>
      <c r="H41" s="83"/>
      <c r="I41" s="83"/>
      <c r="J41" s="83"/>
      <c r="K41" s="83"/>
      <c r="L41" s="83"/>
    </row>
    <row r="42" spans="2:12">
      <c r="B42" s="83"/>
      <c r="C42" s="83"/>
      <c r="D42" s="83"/>
      <c r="E42" s="83"/>
      <c r="F42" s="83"/>
      <c r="G42" s="83"/>
      <c r="H42" s="83"/>
      <c r="I42" s="83"/>
      <c r="J42" s="83"/>
      <c r="K42" s="83"/>
      <c r="L42" s="83"/>
    </row>
    <row r="43" spans="2:12">
      <c r="B43" s="83"/>
      <c r="C43" s="83"/>
      <c r="D43" s="83"/>
      <c r="E43" s="83"/>
      <c r="F43" s="83"/>
      <c r="G43" s="83"/>
      <c r="H43" s="83"/>
      <c r="I43" s="83"/>
      <c r="J43" s="83"/>
      <c r="K43" s="83"/>
      <c r="L43" s="83"/>
    </row>
    <row r="44" spans="2:12">
      <c r="B44" s="83"/>
      <c r="C44" s="83"/>
      <c r="D44" s="83"/>
      <c r="E44" s="83"/>
      <c r="F44" s="83"/>
      <c r="G44" s="83"/>
      <c r="H44" s="83"/>
      <c r="I44" s="83"/>
      <c r="J44" s="83"/>
      <c r="K44" s="83"/>
      <c r="L44" s="83"/>
    </row>
    <row r="45" spans="2:12">
      <c r="B45" s="83"/>
      <c r="C45" s="83"/>
      <c r="D45" s="83"/>
      <c r="E45" s="83"/>
      <c r="F45" s="83"/>
      <c r="G45" s="83"/>
      <c r="H45" s="83"/>
      <c r="I45" s="83"/>
      <c r="J45" s="83"/>
      <c r="K45" s="83"/>
      <c r="L45" s="83"/>
    </row>
    <row r="46" spans="2:12">
      <c r="B46" s="83"/>
      <c r="C46" s="83"/>
      <c r="D46" s="83"/>
      <c r="E46" s="83"/>
      <c r="F46" s="83"/>
      <c r="G46" s="83"/>
      <c r="H46" s="83"/>
      <c r="I46" s="83"/>
      <c r="J46" s="83"/>
      <c r="K46" s="83"/>
      <c r="L46" s="83"/>
    </row>
    <row r="47" spans="2:12">
      <c r="B47" s="83"/>
      <c r="C47" s="83"/>
      <c r="D47" s="83"/>
      <c r="E47" s="83"/>
      <c r="F47" s="83"/>
      <c r="G47" s="83"/>
      <c r="H47" s="83"/>
      <c r="I47" s="83"/>
      <c r="J47" s="83"/>
      <c r="K47" s="83"/>
      <c r="L47" s="83"/>
    </row>
    <row r="48" spans="2:12">
      <c r="B48" s="83"/>
      <c r="C48" s="83"/>
      <c r="D48" s="83"/>
      <c r="E48" s="83"/>
      <c r="F48" s="83"/>
      <c r="G48" s="83"/>
      <c r="H48" s="83"/>
      <c r="I48" s="83"/>
      <c r="J48" s="83"/>
      <c r="K48" s="83"/>
      <c r="L48" s="83"/>
    </row>
    <row r="49" spans="2:12">
      <c r="B49" s="83"/>
      <c r="C49" s="83"/>
      <c r="D49" s="83"/>
      <c r="E49" s="83"/>
      <c r="F49" s="83"/>
      <c r="G49" s="83"/>
      <c r="H49" s="83"/>
      <c r="I49" s="83"/>
      <c r="J49" s="83"/>
      <c r="K49" s="83"/>
      <c r="L49" s="83"/>
    </row>
    <row r="50" spans="2:12">
      <c r="B50" s="83"/>
      <c r="C50" s="83"/>
      <c r="D50" s="83"/>
      <c r="E50" s="83"/>
      <c r="F50" s="83"/>
      <c r="G50" s="83"/>
      <c r="H50" s="83"/>
      <c r="I50" s="83"/>
      <c r="J50" s="83"/>
      <c r="K50" s="83"/>
      <c r="L50" s="83"/>
    </row>
    <row r="51" spans="2:12">
      <c r="B51" s="83"/>
      <c r="C51" s="83"/>
      <c r="D51" s="83"/>
      <c r="E51" s="83"/>
      <c r="F51" s="83"/>
      <c r="G51" s="83"/>
      <c r="H51" s="83"/>
      <c r="I51" s="83"/>
      <c r="J51" s="83"/>
      <c r="K51" s="83"/>
      <c r="L51" s="83"/>
    </row>
    <row r="52" spans="2:12">
      <c r="B52" s="83"/>
      <c r="C52" s="83"/>
      <c r="D52" s="83"/>
      <c r="E52" s="83"/>
      <c r="F52" s="83"/>
      <c r="G52" s="83"/>
      <c r="H52" s="83"/>
      <c r="I52" s="83"/>
      <c r="J52" s="83"/>
      <c r="K52" s="83"/>
      <c r="L52" s="83"/>
    </row>
    <row r="53" spans="2:12" ht="30" customHeight="1">
      <c r="B53" s="445"/>
      <c r="C53" s="438" t="s">
        <v>291</v>
      </c>
      <c r="D53" s="438" t="s">
        <v>292</v>
      </c>
      <c r="E53" s="170"/>
      <c r="F53" s="83"/>
      <c r="G53" s="83"/>
      <c r="H53" s="83"/>
      <c r="I53" s="83"/>
      <c r="J53" s="83"/>
      <c r="K53" s="83"/>
      <c r="L53" s="83"/>
    </row>
    <row r="54" spans="2:12" ht="15" customHeight="1">
      <c r="B54" s="439" t="s">
        <v>148</v>
      </c>
      <c r="C54" s="440" t="str">
        <f>'2b.Enter WRE Data'!R7</f>
        <v/>
      </c>
      <c r="D54" s="440" t="str">
        <f>'2b.Enter WRE Data'!X7</f>
        <v/>
      </c>
      <c r="E54" s="171" t="e">
        <f>CONCATENATE("     If all students were to take these subjects, your goal is to have ", ROUND(C54,2), " science classes and ",ROUND(D54,2), " social studies classes for every 20 students.")</f>
        <v>#VALUE!</v>
      </c>
      <c r="F54" s="171"/>
      <c r="L54" s="83"/>
    </row>
    <row r="55" spans="2:12" ht="15.75">
      <c r="B55" s="441" t="s">
        <v>13</v>
      </c>
      <c r="C55" s="442" t="str">
        <f>'2b.Enter WRE Data'!R8</f>
        <v/>
      </c>
      <c r="D55" s="442" t="str">
        <f>'2b.Enter WRE Data'!X8</f>
        <v/>
      </c>
      <c r="E55" s="171" t="e">
        <f>CONCATENATE("     If all students were to take these subjects, the LEA would an average of ", ROUND(C55,2), " science classes and ",ROUND(D55,2), " social studies classes for every 20 students.")</f>
        <v>#VALUE!</v>
      </c>
      <c r="L55" s="83"/>
    </row>
    <row r="56" spans="2:12" ht="15.75">
      <c r="B56" s="443" t="s">
        <v>240</v>
      </c>
      <c r="C56" s="444" t="str">
        <f ca="1">'2b.Enter WRE Data'!R9</f>
        <v/>
      </c>
      <c r="D56" s="444" t="str">
        <f ca="1">'2b.Enter WRE Data'!X9</f>
        <v/>
      </c>
      <c r="E56" s="171" t="e">
        <f ca="1">CONCATENATE("     If all students were to take these subjects, the Title IV-A Identified Schools would an average of ", ROUND(C56,2), " science classes and ",ROUND(D56,2), " social studies classes for every 20 students.")</f>
        <v>#VALUE!</v>
      </c>
      <c r="L56" s="83"/>
    </row>
    <row r="60" spans="2:12">
      <c r="B60" s="83"/>
      <c r="C60" s="83"/>
      <c r="D60" s="83"/>
      <c r="E60" s="83"/>
      <c r="F60" s="83"/>
      <c r="G60" s="83"/>
      <c r="H60" s="87"/>
      <c r="I60" s="83"/>
      <c r="J60" s="83"/>
      <c r="K60" s="83"/>
      <c r="L60" s="83"/>
    </row>
    <row r="61" spans="2:12">
      <c r="B61" s="83"/>
      <c r="C61" s="83"/>
      <c r="D61" s="83"/>
      <c r="E61" s="83"/>
      <c r="F61" s="83"/>
      <c r="G61" s="83"/>
      <c r="H61" s="83"/>
      <c r="I61" s="83"/>
      <c r="J61" s="83"/>
      <c r="K61" s="83"/>
      <c r="L61" s="83"/>
    </row>
    <row r="62" spans="2:12">
      <c r="B62" s="83"/>
      <c r="C62" s="83"/>
      <c r="D62" s="83"/>
      <c r="E62" s="83"/>
      <c r="F62" s="83"/>
      <c r="G62" s="83"/>
      <c r="H62" s="83"/>
      <c r="I62" s="83"/>
      <c r="J62" s="83"/>
      <c r="K62" s="83"/>
      <c r="L62" s="83"/>
    </row>
    <row r="63" spans="2:12">
      <c r="B63" s="83"/>
      <c r="C63" s="83"/>
      <c r="D63" s="83"/>
      <c r="E63" s="83"/>
      <c r="F63" s="83"/>
      <c r="G63" s="83"/>
      <c r="H63" s="83"/>
      <c r="I63" s="83"/>
      <c r="J63" s="83"/>
      <c r="K63" s="83"/>
      <c r="L63" s="83"/>
    </row>
    <row r="64" spans="2:12">
      <c r="B64" s="83"/>
      <c r="C64" s="83"/>
      <c r="D64" s="83"/>
      <c r="E64" s="83"/>
      <c r="F64" s="83"/>
      <c r="G64" s="83"/>
      <c r="H64" s="83"/>
      <c r="I64" s="83"/>
      <c r="J64" s="83"/>
      <c r="K64" s="83"/>
      <c r="L64" s="83"/>
    </row>
    <row r="65" spans="2:12">
      <c r="B65" s="83"/>
      <c r="C65" s="83"/>
      <c r="D65" s="83"/>
      <c r="E65" s="83"/>
      <c r="F65" s="83"/>
      <c r="G65" s="83"/>
      <c r="H65" s="83"/>
      <c r="I65" s="83"/>
      <c r="J65" s="83"/>
      <c r="K65" s="83"/>
      <c r="L65" s="83"/>
    </row>
    <row r="66" spans="2:12">
      <c r="B66" s="83"/>
      <c r="C66" s="83"/>
      <c r="D66" s="83"/>
      <c r="E66" s="83"/>
      <c r="F66" s="83"/>
      <c r="G66" s="83"/>
      <c r="H66" s="83"/>
      <c r="I66" s="83"/>
      <c r="J66" s="83"/>
      <c r="K66" s="83"/>
      <c r="L66" s="83"/>
    </row>
    <row r="67" spans="2:12">
      <c r="B67" s="83"/>
      <c r="C67" s="83"/>
      <c r="D67" s="83"/>
      <c r="E67" s="83"/>
      <c r="F67" s="83"/>
      <c r="G67" s="83"/>
      <c r="H67" s="83"/>
      <c r="I67" s="83"/>
      <c r="J67" s="83"/>
      <c r="K67" s="83"/>
      <c r="L67" s="83"/>
    </row>
    <row r="68" spans="2:12">
      <c r="B68" s="83"/>
      <c r="C68" s="83"/>
      <c r="D68" s="83"/>
      <c r="E68" s="83"/>
      <c r="F68" s="83"/>
      <c r="G68" s="83"/>
      <c r="H68" s="83"/>
      <c r="I68" s="83"/>
      <c r="J68" s="83"/>
      <c r="K68" s="83"/>
      <c r="L68" s="83"/>
    </row>
    <row r="69" spans="2:12">
      <c r="B69" s="83"/>
      <c r="C69" s="83"/>
      <c r="D69" s="83"/>
      <c r="E69" s="83"/>
      <c r="F69" s="83"/>
      <c r="G69" s="83"/>
      <c r="H69" s="83"/>
      <c r="I69" s="83"/>
      <c r="J69" s="83"/>
      <c r="K69" s="83"/>
      <c r="L69" s="83"/>
    </row>
    <row r="70" spans="2:12">
      <c r="B70" s="83"/>
      <c r="C70" s="83"/>
      <c r="D70" s="83"/>
      <c r="E70" s="83"/>
      <c r="F70" s="83"/>
      <c r="G70" s="83"/>
      <c r="H70" s="83"/>
      <c r="I70" s="83"/>
      <c r="J70" s="83"/>
      <c r="K70" s="83"/>
      <c r="L70" s="83"/>
    </row>
    <row r="71" spans="2:12">
      <c r="B71" s="83"/>
      <c r="C71" s="83"/>
      <c r="D71" s="83"/>
      <c r="E71" s="83"/>
      <c r="F71" s="83"/>
      <c r="G71" s="83"/>
      <c r="H71" s="83"/>
      <c r="I71" s="83"/>
      <c r="J71" s="83"/>
      <c r="K71" s="83"/>
      <c r="L71" s="83"/>
    </row>
    <row r="72" spans="2:12">
      <c r="B72" s="83"/>
      <c r="C72" s="83"/>
      <c r="D72" s="83"/>
      <c r="E72" s="83"/>
      <c r="F72" s="83"/>
      <c r="G72" s="83"/>
      <c r="H72" s="83"/>
      <c r="I72" s="83"/>
      <c r="J72" s="83"/>
      <c r="K72" s="83"/>
      <c r="L72" s="83"/>
    </row>
    <row r="73" spans="2:12">
      <c r="B73" s="83"/>
      <c r="C73" s="83"/>
      <c r="D73" s="83"/>
      <c r="E73" s="83"/>
      <c r="F73" s="83"/>
      <c r="G73" s="83"/>
      <c r="H73" s="83"/>
      <c r="I73" s="83"/>
      <c r="J73" s="83"/>
      <c r="K73" s="83"/>
      <c r="L73" s="83"/>
    </row>
    <row r="74" spans="2:12">
      <c r="B74" s="83"/>
      <c r="C74" s="83"/>
      <c r="D74" s="83"/>
      <c r="E74" s="83"/>
      <c r="F74" s="83"/>
      <c r="G74" s="83"/>
      <c r="H74" s="83"/>
      <c r="I74" s="83"/>
      <c r="J74" s="83"/>
      <c r="K74" s="83"/>
      <c r="L74" s="83"/>
    </row>
    <row r="75" spans="2:12">
      <c r="B75" s="83"/>
      <c r="C75" s="83"/>
      <c r="D75" s="83"/>
      <c r="E75" s="83"/>
      <c r="F75" s="83"/>
      <c r="G75" s="83"/>
      <c r="H75" s="83"/>
      <c r="I75" s="83"/>
      <c r="J75" s="83"/>
      <c r="K75" s="83"/>
      <c r="L75" s="83"/>
    </row>
    <row r="76" spans="2:12">
      <c r="B76" s="83"/>
      <c r="C76" s="83"/>
      <c r="D76" s="83"/>
      <c r="E76" s="83"/>
      <c r="F76" s="83"/>
      <c r="G76" s="83"/>
      <c r="H76" s="83"/>
      <c r="I76" s="83"/>
      <c r="J76" s="83"/>
      <c r="K76" s="83"/>
      <c r="L76" s="83"/>
    </row>
    <row r="77" spans="2:12">
      <c r="B77" s="83"/>
      <c r="C77" s="83"/>
      <c r="D77" s="83"/>
      <c r="E77" s="83"/>
      <c r="F77" s="83"/>
      <c r="G77" s="83"/>
      <c r="H77" s="83"/>
      <c r="I77" s="83"/>
      <c r="J77" s="83"/>
      <c r="K77" s="83"/>
      <c r="L77" s="83"/>
    </row>
    <row r="78" spans="2:12" ht="15.75">
      <c r="B78" s="445"/>
      <c r="C78" s="438" t="s">
        <v>291</v>
      </c>
      <c r="D78" s="438" t="s">
        <v>292</v>
      </c>
      <c r="I78" s="83"/>
      <c r="J78" s="83"/>
      <c r="K78" s="83"/>
      <c r="L78" s="83"/>
    </row>
    <row r="79" spans="2:12" ht="15.75">
      <c r="B79" s="439" t="s">
        <v>148</v>
      </c>
      <c r="C79" s="440" t="str">
        <f>'2b.Enter WRE Data'!U7</f>
        <v/>
      </c>
      <c r="D79" s="440" t="str">
        <f>'2b.Enter WRE Data'!AA7</f>
        <v/>
      </c>
      <c r="I79" s="83"/>
      <c r="J79" s="83"/>
      <c r="K79" s="83"/>
      <c r="L79" s="83"/>
    </row>
    <row r="80" spans="2:12" ht="15.75">
      <c r="B80" s="441" t="s">
        <v>13</v>
      </c>
      <c r="C80" s="442" t="str">
        <f>'2b.Enter WRE Data'!U8</f>
        <v/>
      </c>
      <c r="D80" s="442" t="str">
        <f>'2b.Enter WRE Data'!AA8</f>
        <v/>
      </c>
      <c r="I80" s="83"/>
      <c r="J80" s="83"/>
      <c r="K80" s="83"/>
      <c r="L80" s="83"/>
    </row>
    <row r="81" spans="1:12" ht="15.75">
      <c r="B81" s="443" t="s">
        <v>240</v>
      </c>
      <c r="C81" s="444" t="str">
        <f ca="1">'2b.Enter WRE Data'!U9</f>
        <v/>
      </c>
      <c r="D81" s="444" t="str">
        <f ca="1">'2b.Enter WRE Data'!AA9</f>
        <v/>
      </c>
      <c r="I81" s="83"/>
      <c r="J81" s="83"/>
      <c r="K81" s="83"/>
      <c r="L81" s="83"/>
    </row>
    <row r="82" spans="1:12" ht="15.75">
      <c r="B82" s="92"/>
      <c r="C82" s="92"/>
      <c r="D82" s="92"/>
    </row>
    <row r="84" spans="1:12" ht="19.5" customHeight="1">
      <c r="A84" s="497" t="s">
        <v>54</v>
      </c>
      <c r="B84" s="9"/>
      <c r="C84" s="9"/>
      <c r="D84" s="9"/>
      <c r="E84" s="9"/>
      <c r="F84" s="9"/>
      <c r="G84" s="9"/>
      <c r="H84" s="9"/>
      <c r="I84" s="9"/>
      <c r="J84" s="9"/>
    </row>
    <row r="87" spans="1:12">
      <c r="B87" s="83"/>
      <c r="C87" s="83"/>
      <c r="D87" s="83"/>
      <c r="E87" s="83"/>
      <c r="F87" s="83"/>
      <c r="G87" s="83"/>
      <c r="H87" s="87"/>
      <c r="I87" s="83"/>
      <c r="J87" s="83"/>
      <c r="K87" s="83"/>
      <c r="L87" s="83"/>
    </row>
    <row r="88" spans="1:12">
      <c r="B88" s="83"/>
      <c r="C88" s="83"/>
      <c r="D88" s="83"/>
      <c r="E88" s="83"/>
      <c r="F88" s="83"/>
      <c r="G88" s="83"/>
      <c r="H88" s="83"/>
      <c r="I88" s="83"/>
      <c r="J88" s="83"/>
      <c r="K88" s="83"/>
      <c r="L88" s="83"/>
    </row>
    <row r="89" spans="1:12">
      <c r="B89" s="83"/>
      <c r="C89" s="83"/>
      <c r="D89" s="83"/>
      <c r="E89" s="83"/>
      <c r="F89" s="83"/>
      <c r="G89" s="83"/>
      <c r="H89" s="83"/>
      <c r="I89" s="83"/>
      <c r="J89" s="83"/>
      <c r="K89" s="83"/>
      <c r="L89" s="83"/>
    </row>
    <row r="90" spans="1:12">
      <c r="B90" s="83"/>
      <c r="C90" s="83"/>
      <c r="D90" s="83"/>
      <c r="E90" s="83"/>
      <c r="F90" s="83"/>
      <c r="G90" s="83"/>
      <c r="H90" s="83"/>
      <c r="I90" s="83"/>
      <c r="J90" s="83"/>
      <c r="K90" s="83"/>
      <c r="L90" s="83"/>
    </row>
    <row r="91" spans="1:12">
      <c r="B91" s="83"/>
      <c r="C91" s="83"/>
      <c r="D91" s="83"/>
      <c r="E91" s="83"/>
      <c r="F91" s="83"/>
      <c r="G91" s="83"/>
      <c r="H91" s="83"/>
      <c r="I91" s="83"/>
      <c r="J91" s="83"/>
      <c r="K91" s="83"/>
      <c r="L91" s="83"/>
    </row>
    <row r="92" spans="1:12">
      <c r="B92" s="83"/>
      <c r="C92" s="83"/>
      <c r="D92" s="83"/>
      <c r="E92" s="83"/>
      <c r="F92" s="83"/>
      <c r="G92" s="83"/>
      <c r="H92" s="83"/>
      <c r="I92" s="83"/>
      <c r="J92" s="83"/>
      <c r="K92" s="83"/>
      <c r="L92" s="83"/>
    </row>
    <row r="93" spans="1:12">
      <c r="B93" s="83"/>
      <c r="C93" s="83"/>
      <c r="D93" s="83"/>
      <c r="E93" s="83"/>
      <c r="F93" s="83"/>
      <c r="G93" s="83"/>
      <c r="H93" s="83"/>
      <c r="I93" s="83"/>
      <c r="J93" s="83"/>
      <c r="K93" s="83"/>
      <c r="L93" s="83"/>
    </row>
    <row r="94" spans="1:12">
      <c r="B94" s="83"/>
      <c r="C94" s="83"/>
      <c r="D94" s="83"/>
      <c r="E94" s="83"/>
      <c r="F94" s="83"/>
      <c r="G94" s="83"/>
      <c r="H94" s="83"/>
      <c r="I94" s="83"/>
      <c r="J94" s="83"/>
      <c r="K94" s="83"/>
      <c r="L94" s="83"/>
    </row>
    <row r="95" spans="1:12">
      <c r="B95" s="83"/>
      <c r="C95" s="83"/>
      <c r="D95" s="83"/>
      <c r="E95" s="83"/>
      <c r="F95" s="83"/>
      <c r="G95" s="83"/>
      <c r="H95" s="83"/>
      <c r="I95" s="83"/>
      <c r="J95" s="83"/>
      <c r="K95" s="83"/>
      <c r="L95" s="83"/>
    </row>
    <row r="96" spans="1:12">
      <c r="B96" s="83"/>
      <c r="C96" s="83"/>
      <c r="D96" s="83"/>
      <c r="E96" s="83"/>
      <c r="F96" s="83"/>
      <c r="G96" s="83"/>
      <c r="H96" s="83"/>
      <c r="I96" s="83"/>
      <c r="J96" s="83"/>
      <c r="K96" s="83"/>
      <c r="L96" s="83"/>
    </row>
    <row r="97" spans="2:12">
      <c r="B97" s="83"/>
      <c r="C97" s="83"/>
      <c r="D97" s="83"/>
      <c r="E97" s="83"/>
      <c r="F97" s="83"/>
      <c r="G97" s="83"/>
      <c r="H97" s="83"/>
      <c r="I97" s="83"/>
      <c r="J97" s="83"/>
      <c r="K97" s="83"/>
      <c r="L97" s="83"/>
    </row>
    <row r="98" spans="2:12">
      <c r="B98" s="83"/>
      <c r="C98" s="83"/>
      <c r="D98" s="83"/>
      <c r="E98" s="83"/>
      <c r="F98" s="83"/>
      <c r="G98" s="83"/>
      <c r="H98" s="83"/>
      <c r="I98" s="83"/>
      <c r="J98" s="83"/>
      <c r="K98" s="83"/>
      <c r="L98" s="83"/>
    </row>
    <row r="99" spans="2:12">
      <c r="B99" s="83"/>
      <c r="C99" s="83"/>
      <c r="D99" s="83"/>
      <c r="E99" s="83"/>
      <c r="F99" s="83"/>
      <c r="G99" s="83"/>
      <c r="H99" s="83"/>
      <c r="I99" s="83"/>
      <c r="J99" s="83"/>
      <c r="K99" s="83"/>
      <c r="L99" s="83"/>
    </row>
    <row r="100" spans="2:12">
      <c r="B100" s="83"/>
      <c r="C100" s="83"/>
      <c r="D100" s="83"/>
      <c r="E100" s="83"/>
      <c r="F100" s="83"/>
      <c r="G100" s="83"/>
      <c r="H100" s="83"/>
      <c r="I100" s="83"/>
      <c r="J100" s="83"/>
      <c r="K100" s="83"/>
      <c r="L100" s="83"/>
    </row>
    <row r="101" spans="2:12">
      <c r="B101" s="83"/>
      <c r="C101" s="83"/>
      <c r="D101" s="83"/>
      <c r="E101" s="83"/>
      <c r="F101" s="83"/>
      <c r="G101" s="83"/>
      <c r="H101" s="83"/>
      <c r="I101" s="83"/>
      <c r="J101" s="83"/>
      <c r="K101" s="83"/>
      <c r="L101" s="83"/>
    </row>
    <row r="102" spans="2:12">
      <c r="B102" s="83"/>
      <c r="C102" s="83"/>
      <c r="D102" s="83"/>
      <c r="E102" s="83"/>
      <c r="F102" s="83"/>
      <c r="G102" s="83"/>
      <c r="H102" s="83"/>
      <c r="I102" s="83"/>
      <c r="J102" s="83"/>
      <c r="K102" s="83"/>
      <c r="L102" s="83"/>
    </row>
    <row r="103" spans="2:12">
      <c r="B103" s="83"/>
      <c r="C103" s="83"/>
      <c r="D103" s="83"/>
      <c r="E103" s="83"/>
      <c r="F103" s="83"/>
      <c r="G103" s="83"/>
      <c r="H103" s="83"/>
      <c r="I103" s="83"/>
      <c r="J103" s="83"/>
      <c r="K103" s="83"/>
      <c r="L103" s="83"/>
    </row>
    <row r="104" spans="2:12">
      <c r="B104" s="83"/>
      <c r="C104" s="83"/>
      <c r="D104" s="83"/>
      <c r="E104" s="83"/>
      <c r="F104" s="83"/>
      <c r="G104" s="83"/>
      <c r="H104" s="83"/>
      <c r="I104" s="83"/>
      <c r="J104" s="83"/>
      <c r="K104" s="83"/>
      <c r="L104" s="83"/>
    </row>
    <row r="105" spans="2:12">
      <c r="B105" s="83"/>
      <c r="C105" s="83"/>
      <c r="D105" s="83"/>
      <c r="E105" s="83"/>
      <c r="F105" s="83"/>
      <c r="G105" s="83"/>
      <c r="H105" s="83"/>
      <c r="I105" s="83"/>
      <c r="J105" s="83"/>
      <c r="K105" s="83"/>
      <c r="L105" s="83"/>
    </row>
    <row r="106" spans="2:12" ht="31.5">
      <c r="B106" s="445"/>
      <c r="C106" s="438" t="s">
        <v>2</v>
      </c>
      <c r="D106" s="438" t="s">
        <v>24</v>
      </c>
      <c r="E106" s="438" t="s">
        <v>12</v>
      </c>
      <c r="F106" s="438" t="s">
        <v>25</v>
      </c>
      <c r="G106" s="438" t="s">
        <v>295</v>
      </c>
      <c r="H106" s="438" t="s">
        <v>294</v>
      </c>
      <c r="I106" s="83"/>
      <c r="J106" s="83"/>
      <c r="K106" s="83"/>
      <c r="L106" s="83"/>
    </row>
    <row r="107" spans="2:12" ht="15.75">
      <c r="B107" s="439" t="s">
        <v>148</v>
      </c>
      <c r="C107" s="446" t="str">
        <f>'2b.Enter WRE Data'!AD7</f>
        <v/>
      </c>
      <c r="D107" s="446" t="str">
        <f>'2b.Enter WRE Data'!AJ7</f>
        <v/>
      </c>
      <c r="E107" s="446" t="str">
        <f>'2b.Enter WRE Data'!AP7</f>
        <v/>
      </c>
      <c r="F107" s="446" t="str">
        <f>'2b.Enter WRE Data'!AV7</f>
        <v/>
      </c>
      <c r="G107" s="446" t="str">
        <f>'2b.Enter WRE Data'!BB7</f>
        <v/>
      </c>
      <c r="H107" s="446" t="str">
        <f>'2b.Enter WRE Data'!BH7</f>
        <v/>
      </c>
      <c r="I107" s="83"/>
      <c r="J107" s="83"/>
      <c r="K107" s="83"/>
      <c r="L107" s="83"/>
    </row>
    <row r="108" spans="2:12" ht="15.75">
      <c r="B108" s="441" t="s">
        <v>13</v>
      </c>
      <c r="C108" s="447" t="str">
        <f>'2b.Enter WRE Data'!AD8</f>
        <v/>
      </c>
      <c r="D108" s="447" t="str">
        <f>'2b.Enter WRE Data'!AJ8</f>
        <v/>
      </c>
      <c r="E108" s="447" t="str">
        <f>'2b.Enter WRE Data'!AP8</f>
        <v/>
      </c>
      <c r="F108" s="447" t="str">
        <f>'2b.Enter WRE Data'!AV8</f>
        <v/>
      </c>
      <c r="G108" s="447" t="str">
        <f>'2b.Enter WRE Data'!BB8</f>
        <v/>
      </c>
      <c r="H108" s="447" t="str">
        <f>'2b.Enter WRE Data'!BH8</f>
        <v/>
      </c>
      <c r="I108" s="83"/>
      <c r="J108" s="83"/>
      <c r="K108" s="83"/>
      <c r="L108" s="83"/>
    </row>
    <row r="109" spans="2:12" ht="15.75">
      <c r="B109" s="443" t="s">
        <v>240</v>
      </c>
      <c r="C109" s="448" t="str">
        <f ca="1">'2b.Enter WRE Data'!AD9</f>
        <v/>
      </c>
      <c r="D109" s="448" t="str">
        <f ca="1">'2b.Enter WRE Data'!AJ9</f>
        <v/>
      </c>
      <c r="E109" s="448" t="str">
        <f ca="1">'2b.Enter WRE Data'!AP9</f>
        <v/>
      </c>
      <c r="F109" s="448" t="str">
        <f ca="1">'2b.Enter WRE Data'!AV9</f>
        <v/>
      </c>
      <c r="G109" s="448" t="str">
        <f ca="1">'2b.Enter WRE Data'!BB9</f>
        <v/>
      </c>
      <c r="H109" s="448" t="str">
        <f ca="1">'2b.Enter WRE Data'!BH9</f>
        <v/>
      </c>
      <c r="I109" s="83"/>
      <c r="J109" s="83"/>
      <c r="K109" s="83"/>
      <c r="L109" s="83"/>
    </row>
    <row r="110" spans="2:12" ht="18" customHeight="1">
      <c r="B110" s="715" t="s">
        <v>506</v>
      </c>
      <c r="C110" s="715"/>
      <c r="D110" s="715"/>
      <c r="E110" s="715"/>
      <c r="F110" s="715"/>
      <c r="G110" s="715"/>
      <c r="H110" s="715"/>
      <c r="I110" s="83"/>
      <c r="J110" s="83"/>
      <c r="K110" s="83"/>
      <c r="L110" s="83"/>
    </row>
    <row r="111" spans="2:12" ht="27" customHeight="1">
      <c r="B111" s="715"/>
      <c r="C111" s="715"/>
      <c r="D111" s="715"/>
      <c r="E111" s="715"/>
      <c r="F111" s="715"/>
      <c r="G111" s="715"/>
      <c r="H111" s="715"/>
      <c r="I111" s="83"/>
      <c r="J111" s="83"/>
      <c r="K111" s="83"/>
      <c r="L111" s="83"/>
    </row>
    <row r="112" spans="2:12">
      <c r="B112" s="172"/>
      <c r="C112" s="173"/>
      <c r="D112" s="173"/>
      <c r="E112" s="173"/>
      <c r="F112" s="173"/>
      <c r="G112" s="173"/>
      <c r="H112" s="173"/>
      <c r="I112" s="83"/>
      <c r="J112" s="83"/>
      <c r="K112" s="83"/>
      <c r="L112" s="83"/>
    </row>
    <row r="113" spans="2:12">
      <c r="B113" s="172"/>
      <c r="C113" s="173"/>
      <c r="D113" s="173"/>
      <c r="E113" s="173"/>
      <c r="F113" s="173"/>
      <c r="G113" s="173"/>
      <c r="H113" s="173"/>
      <c r="I113" s="173"/>
      <c r="J113" s="83"/>
      <c r="K113" s="83"/>
      <c r="L113" s="83"/>
    </row>
    <row r="117" spans="2:12">
      <c r="B117" s="83"/>
      <c r="C117" s="83"/>
      <c r="D117" s="83"/>
      <c r="E117" s="83"/>
      <c r="F117" s="83"/>
      <c r="G117" s="83"/>
      <c r="H117" s="87"/>
      <c r="I117" s="83"/>
      <c r="J117" s="83"/>
      <c r="K117" s="83"/>
      <c r="L117" s="83"/>
    </row>
    <row r="118" spans="2:12">
      <c r="B118" s="83"/>
      <c r="C118" s="83"/>
      <c r="D118" s="83"/>
      <c r="E118" s="83"/>
      <c r="F118" s="83"/>
      <c r="G118" s="83"/>
      <c r="H118" s="83"/>
      <c r="I118" s="83"/>
      <c r="J118" s="83"/>
      <c r="K118" s="83"/>
      <c r="L118" s="83"/>
    </row>
    <row r="119" spans="2:12">
      <c r="B119" s="83"/>
      <c r="C119" s="83"/>
      <c r="D119" s="83"/>
      <c r="E119" s="83"/>
      <c r="F119" s="83"/>
      <c r="G119" s="83"/>
      <c r="H119" s="83"/>
      <c r="I119" s="83"/>
      <c r="J119" s="83"/>
      <c r="K119" s="83"/>
      <c r="L119" s="83"/>
    </row>
    <row r="120" spans="2:12">
      <c r="B120" s="83"/>
      <c r="C120" s="83"/>
      <c r="D120" s="83"/>
      <c r="E120" s="83"/>
      <c r="F120" s="83"/>
      <c r="G120" s="83"/>
      <c r="H120" s="83"/>
      <c r="I120" s="83"/>
      <c r="J120" s="83"/>
      <c r="K120" s="83"/>
      <c r="L120" s="83"/>
    </row>
    <row r="121" spans="2:12">
      <c r="B121" s="83"/>
      <c r="C121" s="83"/>
      <c r="D121" s="83"/>
      <c r="E121" s="83"/>
      <c r="F121" s="83"/>
      <c r="G121" s="83"/>
      <c r="H121" s="83"/>
      <c r="I121" s="83"/>
      <c r="J121" s="83"/>
      <c r="K121" s="83"/>
      <c r="L121" s="83"/>
    </row>
    <row r="122" spans="2:12">
      <c r="B122" s="83"/>
      <c r="C122" s="83"/>
      <c r="D122" s="83"/>
      <c r="E122" s="83"/>
      <c r="F122" s="83"/>
      <c r="G122" s="83"/>
      <c r="H122" s="83"/>
      <c r="I122" s="83"/>
      <c r="J122" s="83"/>
      <c r="K122" s="83"/>
      <c r="L122" s="83"/>
    </row>
    <row r="123" spans="2:12">
      <c r="B123" s="83"/>
      <c r="C123" s="83"/>
      <c r="D123" s="83"/>
      <c r="E123" s="83"/>
      <c r="F123" s="83"/>
      <c r="G123" s="83"/>
      <c r="H123" s="83"/>
      <c r="I123" s="83"/>
      <c r="J123" s="83"/>
      <c r="K123" s="83"/>
      <c r="L123" s="83"/>
    </row>
    <row r="124" spans="2:12">
      <c r="B124" s="83"/>
      <c r="C124" s="83"/>
      <c r="D124" s="83"/>
      <c r="E124" s="83"/>
      <c r="F124" s="83"/>
      <c r="G124" s="83"/>
      <c r="H124" s="83"/>
      <c r="I124" s="83"/>
      <c r="J124" s="83"/>
      <c r="K124" s="83"/>
      <c r="L124" s="83"/>
    </row>
    <row r="125" spans="2:12">
      <c r="B125" s="83"/>
      <c r="C125" s="83"/>
      <c r="D125" s="83"/>
      <c r="E125" s="83"/>
      <c r="F125" s="83"/>
      <c r="G125" s="83"/>
      <c r="H125" s="83"/>
      <c r="I125" s="83"/>
      <c r="J125" s="83"/>
      <c r="K125" s="83"/>
      <c r="L125" s="83"/>
    </row>
    <row r="126" spans="2:12">
      <c r="B126" s="83"/>
      <c r="C126" s="83"/>
      <c r="D126" s="83"/>
      <c r="E126" s="83"/>
      <c r="F126" s="83"/>
      <c r="G126" s="83"/>
      <c r="H126" s="83"/>
      <c r="I126" s="83"/>
      <c r="J126" s="83"/>
      <c r="K126" s="83"/>
      <c r="L126" s="83"/>
    </row>
    <row r="127" spans="2:12">
      <c r="B127" s="83"/>
      <c r="C127" s="83"/>
      <c r="D127" s="83"/>
      <c r="E127" s="83"/>
      <c r="F127" s="83"/>
      <c r="G127" s="83"/>
      <c r="H127" s="83"/>
      <c r="I127" s="83"/>
      <c r="J127" s="83"/>
      <c r="K127" s="83"/>
      <c r="L127" s="83"/>
    </row>
    <row r="128" spans="2:12">
      <c r="B128" s="83"/>
      <c r="C128" s="83"/>
      <c r="D128" s="83"/>
      <c r="E128" s="83"/>
      <c r="F128" s="83"/>
      <c r="G128" s="83"/>
      <c r="H128" s="83"/>
      <c r="I128" s="83"/>
      <c r="J128" s="83"/>
      <c r="K128" s="83"/>
      <c r="L128" s="83"/>
    </row>
    <row r="129" spans="1:12">
      <c r="B129" s="83"/>
      <c r="C129" s="83"/>
      <c r="D129" s="83"/>
      <c r="E129" s="83"/>
      <c r="F129" s="83"/>
      <c r="G129" s="83"/>
      <c r="H129" s="83"/>
      <c r="I129" s="83"/>
      <c r="J129" s="83"/>
      <c r="K129" s="83"/>
      <c r="L129" s="83"/>
    </row>
    <row r="130" spans="1:12">
      <c r="B130" s="83"/>
      <c r="C130" s="83"/>
      <c r="D130" s="83"/>
      <c r="E130" s="83"/>
      <c r="F130" s="83"/>
      <c r="G130" s="83"/>
      <c r="H130" s="83"/>
      <c r="I130" s="83"/>
      <c r="J130" s="83"/>
      <c r="K130" s="83"/>
      <c r="L130" s="83"/>
    </row>
    <row r="131" spans="1:12">
      <c r="B131" s="83"/>
      <c r="C131" s="83"/>
      <c r="D131" s="83"/>
      <c r="E131" s="83"/>
      <c r="F131" s="83"/>
      <c r="G131" s="83"/>
      <c r="H131" s="83"/>
      <c r="I131" s="83"/>
      <c r="J131" s="83"/>
      <c r="K131" s="83"/>
      <c r="L131" s="83"/>
    </row>
    <row r="132" spans="1:12">
      <c r="B132" s="83"/>
      <c r="C132" s="83"/>
      <c r="D132" s="83"/>
      <c r="E132" s="83"/>
      <c r="F132" s="83"/>
      <c r="G132" s="83"/>
      <c r="H132" s="83"/>
      <c r="I132" s="83"/>
      <c r="J132" s="83"/>
      <c r="K132" s="83"/>
      <c r="L132" s="83"/>
    </row>
    <row r="133" spans="1:12">
      <c r="B133" s="83"/>
      <c r="C133" s="83"/>
      <c r="D133" s="83"/>
      <c r="E133" s="83"/>
      <c r="F133" s="83"/>
      <c r="G133" s="83"/>
      <c r="H133" s="83"/>
      <c r="I133" s="83"/>
      <c r="J133" s="83"/>
      <c r="K133" s="83"/>
      <c r="L133" s="83"/>
    </row>
    <row r="134" spans="1:12">
      <c r="B134" s="83"/>
      <c r="C134" s="83"/>
      <c r="D134" s="83"/>
      <c r="E134" s="83"/>
      <c r="F134" s="83"/>
      <c r="G134" s="83"/>
      <c r="H134" s="83"/>
      <c r="I134" s="83"/>
      <c r="J134" s="83"/>
      <c r="K134" s="83"/>
      <c r="L134" s="83"/>
    </row>
    <row r="135" spans="1:12">
      <c r="B135" s="83"/>
      <c r="C135" s="83"/>
      <c r="D135" s="83"/>
      <c r="E135" s="83"/>
      <c r="F135" s="83"/>
      <c r="G135" s="83"/>
      <c r="H135" s="83"/>
      <c r="I135" s="83"/>
      <c r="J135" s="83"/>
      <c r="K135" s="83"/>
      <c r="L135" s="83"/>
    </row>
    <row r="136" spans="1:12" ht="31.5">
      <c r="B136" s="445"/>
      <c r="C136" s="438" t="s">
        <v>2</v>
      </c>
      <c r="D136" s="438" t="s">
        <v>24</v>
      </c>
      <c r="E136" s="438" t="s">
        <v>12</v>
      </c>
      <c r="F136" s="438" t="s">
        <v>25</v>
      </c>
      <c r="G136" s="438" t="s">
        <v>295</v>
      </c>
      <c r="H136" s="438" t="s">
        <v>294</v>
      </c>
      <c r="I136" s="438" t="s">
        <v>229</v>
      </c>
      <c r="J136" s="83"/>
      <c r="K136" s="83"/>
      <c r="L136" s="83"/>
    </row>
    <row r="137" spans="1:12" ht="15.75">
      <c r="B137" s="439" t="s">
        <v>148</v>
      </c>
      <c r="C137" s="440" t="str">
        <f>'2b.Enter WRE Data'!AG7</f>
        <v/>
      </c>
      <c r="D137" s="440" t="str">
        <f>'2b.Enter WRE Data'!AM7</f>
        <v/>
      </c>
      <c r="E137" s="440" t="str">
        <f>'2b.Enter WRE Data'!AS7</f>
        <v/>
      </c>
      <c r="F137" s="440" t="str">
        <f>'2b.Enter WRE Data'!AY7</f>
        <v/>
      </c>
      <c r="G137" s="440" t="str">
        <f>'2b.Enter WRE Data'!BE7</f>
        <v/>
      </c>
      <c r="H137" s="440" t="str">
        <f>'2b.Enter WRE Data'!BK7</f>
        <v/>
      </c>
      <c r="I137" s="440" t="str">
        <f>'2b.Enter WRE Data'!BQ7</f>
        <v/>
      </c>
      <c r="J137" s="83"/>
      <c r="K137" s="83"/>
      <c r="L137" s="83"/>
    </row>
    <row r="138" spans="1:12" ht="15.75">
      <c r="B138" s="441" t="s">
        <v>13</v>
      </c>
      <c r="C138" s="442" t="str">
        <f>'2b.Enter WRE Data'!AG8</f>
        <v/>
      </c>
      <c r="D138" s="442" t="str">
        <f>'2b.Enter WRE Data'!AM8</f>
        <v/>
      </c>
      <c r="E138" s="442" t="str">
        <f>'2b.Enter WRE Data'!AS8</f>
        <v/>
      </c>
      <c r="F138" s="442" t="str">
        <f>'2b.Enter WRE Data'!AY8</f>
        <v/>
      </c>
      <c r="G138" s="442" t="str">
        <f>'2b.Enter WRE Data'!BE8</f>
        <v/>
      </c>
      <c r="H138" s="442" t="str">
        <f>'2b.Enter WRE Data'!BK8</f>
        <v/>
      </c>
      <c r="I138" s="442" t="str">
        <f>'2b.Enter WRE Data'!BQ8</f>
        <v/>
      </c>
      <c r="J138" s="83"/>
      <c r="K138" s="83"/>
      <c r="L138" s="83"/>
    </row>
    <row r="139" spans="1:12" ht="15.75">
      <c r="B139" s="443" t="s">
        <v>240</v>
      </c>
      <c r="C139" s="444" t="str">
        <f ca="1">'2b.Enter WRE Data'!AG9</f>
        <v/>
      </c>
      <c r="D139" s="444" t="str">
        <f ca="1">'2b.Enter WRE Data'!AM9</f>
        <v/>
      </c>
      <c r="E139" s="444" t="str">
        <f ca="1">'2b.Enter WRE Data'!AS9</f>
        <v/>
      </c>
      <c r="F139" s="444" t="str">
        <f ca="1">'2b.Enter WRE Data'!AY9</f>
        <v/>
      </c>
      <c r="G139" s="444" t="str">
        <f ca="1">'2b.Enter WRE Data'!BE9</f>
        <v/>
      </c>
      <c r="H139" s="444" t="str">
        <f ca="1">'2b.Enter WRE Data'!BK9</f>
        <v/>
      </c>
      <c r="I139" s="444" t="str">
        <f ca="1">'2b.Enter WRE Data'!BQ9</f>
        <v/>
      </c>
      <c r="J139" s="83"/>
      <c r="K139" s="83"/>
      <c r="L139" s="83"/>
    </row>
    <row r="142" spans="1:12" ht="19.5" customHeight="1">
      <c r="A142" s="497" t="s">
        <v>462</v>
      </c>
      <c r="B142" s="9"/>
      <c r="C142" s="9"/>
      <c r="D142" s="9"/>
      <c r="E142" s="9"/>
      <c r="F142" s="9"/>
      <c r="G142" s="9"/>
      <c r="H142" s="9"/>
      <c r="I142" s="9"/>
      <c r="J142" s="9"/>
    </row>
    <row r="144" spans="1:12" ht="15.75">
      <c r="B144" s="449" t="s">
        <v>297</v>
      </c>
      <c r="C144" s="12"/>
      <c r="D144" s="12"/>
      <c r="E144" s="12"/>
      <c r="F144" s="12"/>
      <c r="G144" s="12"/>
      <c r="H144" s="12"/>
      <c r="I144" s="12"/>
      <c r="J144" s="12"/>
    </row>
    <row r="147" spans="3:11">
      <c r="C147" s="83"/>
      <c r="D147" s="83"/>
      <c r="E147" s="83"/>
      <c r="F147" s="83"/>
      <c r="G147" s="83"/>
      <c r="H147" s="83"/>
      <c r="I147" s="87"/>
      <c r="J147" s="83"/>
      <c r="K147" s="83"/>
    </row>
    <row r="148" spans="3:11">
      <c r="C148" s="83"/>
      <c r="D148" s="83"/>
      <c r="E148" s="83"/>
      <c r="F148" s="83"/>
      <c r="G148" s="83"/>
      <c r="H148" s="83"/>
      <c r="I148" s="83"/>
      <c r="J148" s="83"/>
      <c r="K148" s="83"/>
    </row>
    <row r="149" spans="3:11">
      <c r="C149" s="83"/>
      <c r="D149" s="83"/>
      <c r="E149" s="83"/>
      <c r="F149" s="83"/>
      <c r="G149" s="83"/>
      <c r="H149" s="83"/>
      <c r="I149" s="83"/>
      <c r="J149" s="83"/>
      <c r="K149" s="83"/>
    </row>
    <row r="150" spans="3:11">
      <c r="C150" s="83"/>
      <c r="D150" s="83"/>
      <c r="E150" s="83"/>
      <c r="F150" s="83"/>
      <c r="G150" s="83"/>
      <c r="H150" s="83"/>
      <c r="I150" s="83"/>
      <c r="J150" s="83"/>
      <c r="K150" s="83"/>
    </row>
    <row r="151" spans="3:11">
      <c r="C151" s="83"/>
      <c r="D151" s="83"/>
      <c r="E151" s="83"/>
      <c r="F151" s="83"/>
      <c r="G151" s="83"/>
      <c r="H151" s="83"/>
      <c r="I151" s="83"/>
      <c r="J151" s="83"/>
      <c r="K151" s="83"/>
    </row>
    <row r="152" spans="3:11">
      <c r="C152" s="83"/>
      <c r="D152" s="83"/>
      <c r="E152" s="83"/>
      <c r="F152" s="83"/>
      <c r="G152" s="83"/>
      <c r="H152" s="83"/>
      <c r="I152" s="83"/>
      <c r="J152" s="83"/>
      <c r="K152" s="83"/>
    </row>
    <row r="153" spans="3:11">
      <c r="C153" s="83"/>
      <c r="D153" s="83"/>
      <c r="E153" s="83"/>
      <c r="F153" s="83"/>
      <c r="G153" s="83"/>
      <c r="H153" s="83"/>
      <c r="I153" s="83"/>
      <c r="J153" s="83"/>
      <c r="K153" s="83"/>
    </row>
    <row r="154" spans="3:11">
      <c r="C154" s="83"/>
      <c r="D154" s="83"/>
      <c r="E154" s="83"/>
      <c r="F154" s="83"/>
      <c r="G154" s="83"/>
      <c r="H154" s="83"/>
      <c r="I154" s="83"/>
      <c r="J154" s="83"/>
      <c r="K154" s="83"/>
    </row>
    <row r="155" spans="3:11">
      <c r="C155" s="83"/>
      <c r="D155" s="83"/>
      <c r="E155" s="83"/>
      <c r="F155" s="83"/>
      <c r="G155" s="83"/>
      <c r="H155" s="83"/>
      <c r="I155" s="83"/>
      <c r="J155" s="83"/>
      <c r="K155" s="83"/>
    </row>
    <row r="156" spans="3:11">
      <c r="C156" s="83"/>
      <c r="D156" s="83"/>
      <c r="E156" s="83"/>
      <c r="F156" s="83"/>
      <c r="G156" s="83"/>
      <c r="H156" s="83"/>
      <c r="I156" s="83"/>
      <c r="J156" s="83"/>
      <c r="K156" s="83"/>
    </row>
    <row r="157" spans="3:11">
      <c r="C157" s="83"/>
      <c r="D157" s="83"/>
      <c r="E157" s="83"/>
      <c r="F157" s="83"/>
      <c r="G157" s="83"/>
      <c r="H157" s="83"/>
      <c r="I157" s="83"/>
      <c r="J157" s="83"/>
      <c r="K157" s="83"/>
    </row>
    <row r="158" spans="3:11">
      <c r="C158" s="83"/>
      <c r="D158" s="83"/>
      <c r="E158" s="83"/>
      <c r="F158" s="83"/>
      <c r="G158" s="83"/>
      <c r="H158" s="83"/>
      <c r="I158" s="83"/>
      <c r="J158" s="83"/>
      <c r="K158" s="83"/>
    </row>
    <row r="159" spans="3:11">
      <c r="C159" s="83"/>
      <c r="D159" s="83"/>
      <c r="E159" s="83"/>
      <c r="F159" s="83"/>
      <c r="G159" s="83"/>
      <c r="H159" s="83"/>
      <c r="I159" s="83"/>
      <c r="J159" s="83"/>
      <c r="K159" s="83"/>
    </row>
    <row r="160" spans="3:11">
      <c r="C160" s="83"/>
      <c r="D160" s="83"/>
      <c r="E160" s="83"/>
      <c r="F160" s="83"/>
      <c r="G160" s="83"/>
      <c r="H160" s="83"/>
      <c r="I160" s="83"/>
      <c r="J160" s="83"/>
      <c r="K160" s="83"/>
    </row>
    <row r="161" spans="2:11">
      <c r="C161" s="83"/>
      <c r="D161" s="83"/>
      <c r="E161" s="83"/>
      <c r="F161" s="83"/>
      <c r="G161" s="83"/>
      <c r="H161" s="83"/>
      <c r="I161" s="83"/>
      <c r="J161" s="83"/>
      <c r="K161" s="83"/>
    </row>
    <row r="162" spans="2:11">
      <c r="C162" s="83"/>
      <c r="D162" s="83"/>
      <c r="E162" s="83"/>
      <c r="F162" s="83"/>
      <c r="G162" s="83"/>
      <c r="H162" s="83"/>
      <c r="I162" s="83"/>
      <c r="J162" s="83"/>
      <c r="K162" s="83"/>
    </row>
    <row r="163" spans="2:11">
      <c r="C163" s="83"/>
      <c r="D163" s="83"/>
      <c r="E163" s="83"/>
      <c r="F163" s="83"/>
      <c r="G163" s="83"/>
      <c r="H163" s="83"/>
      <c r="I163" s="83"/>
      <c r="J163" s="83"/>
      <c r="K163" s="83"/>
    </row>
    <row r="164" spans="2:11" ht="79.5" customHeight="1">
      <c r="B164" s="445"/>
      <c r="C164" s="438" t="str">
        <f>'2b.Enter WRE Data'!BT5</f>
        <v>Percentage of schools with an International Baccalaureate (IB) Program</v>
      </c>
      <c r="D164" s="438" t="str">
        <f>'2b.Enter WRE Data'!BW5</f>
        <v>Percentage of IB eligible students receiving an IB diploma</v>
      </c>
      <c r="K164" s="83"/>
    </row>
    <row r="165" spans="2:11" ht="15.75">
      <c r="B165" s="439" t="s">
        <v>148</v>
      </c>
      <c r="C165" s="440" t="str">
        <f>'2b.Enter WRE Data'!BT7</f>
        <v/>
      </c>
      <c r="D165" s="440" t="str">
        <f>'2b.Enter WRE Data'!BW7</f>
        <v/>
      </c>
      <c r="K165" s="83"/>
    </row>
    <row r="166" spans="2:11" ht="15.75">
      <c r="B166" s="441" t="s">
        <v>13</v>
      </c>
      <c r="C166" s="442" t="str">
        <f>'2b.Enter WRE Data'!BT8</f>
        <v/>
      </c>
      <c r="D166" s="442" t="str">
        <f>'2b.Enter WRE Data'!BW8</f>
        <v/>
      </c>
      <c r="K166" s="83"/>
    </row>
    <row r="167" spans="2:11" ht="15.75">
      <c r="B167" s="443" t="s">
        <v>240</v>
      </c>
      <c r="C167" s="444" t="str">
        <f ca="1">'2b.Enter WRE Data'!BT9</f>
        <v/>
      </c>
      <c r="D167" s="444" t="str">
        <f ca="1">'2b.Enter WRE Data'!BW9</f>
        <v/>
      </c>
      <c r="K167" s="83"/>
    </row>
    <row r="169" spans="2:11" ht="15.75">
      <c r="B169" s="449" t="s">
        <v>298</v>
      </c>
      <c r="C169" s="12"/>
      <c r="D169" s="12"/>
      <c r="E169" s="12"/>
      <c r="F169" s="12"/>
      <c r="G169" s="12"/>
      <c r="H169" s="12"/>
      <c r="I169" s="12"/>
      <c r="J169" s="12"/>
    </row>
    <row r="172" spans="2:11">
      <c r="C172" s="83"/>
      <c r="D172" s="83"/>
      <c r="E172" s="83"/>
      <c r="F172" s="83"/>
      <c r="G172" s="83"/>
      <c r="H172" s="83"/>
      <c r="I172" s="87"/>
      <c r="J172" s="83"/>
      <c r="K172" s="83"/>
    </row>
    <row r="173" spans="2:11">
      <c r="C173" s="83"/>
      <c r="D173" s="83"/>
      <c r="E173" s="83"/>
      <c r="F173" s="83"/>
      <c r="G173" s="83"/>
      <c r="H173" s="83"/>
      <c r="I173" s="83"/>
      <c r="J173" s="83"/>
      <c r="K173" s="83"/>
    </row>
    <row r="174" spans="2:11">
      <c r="C174" s="83"/>
      <c r="D174" s="83"/>
      <c r="E174" s="83"/>
      <c r="F174" s="83"/>
      <c r="G174" s="83"/>
      <c r="H174" s="83"/>
      <c r="I174" s="83"/>
      <c r="J174" s="83"/>
      <c r="K174" s="83"/>
    </row>
    <row r="175" spans="2:11">
      <c r="C175" s="83"/>
      <c r="D175" s="83"/>
      <c r="E175" s="83"/>
      <c r="F175" s="83"/>
      <c r="G175" s="83"/>
      <c r="H175" s="83"/>
      <c r="I175" s="83"/>
      <c r="J175" s="83"/>
      <c r="K175" s="83"/>
    </row>
    <row r="176" spans="2:11">
      <c r="C176" s="83"/>
      <c r="D176" s="83"/>
      <c r="E176" s="83"/>
      <c r="F176" s="83"/>
      <c r="G176" s="83"/>
      <c r="H176" s="83"/>
      <c r="I176" s="83"/>
      <c r="J176" s="83"/>
      <c r="K176" s="83"/>
    </row>
    <row r="177" spans="2:11">
      <c r="C177" s="83"/>
      <c r="D177" s="83"/>
      <c r="E177" s="83"/>
      <c r="F177" s="83"/>
      <c r="G177" s="83"/>
      <c r="H177" s="83"/>
      <c r="I177" s="83"/>
      <c r="J177" s="83"/>
      <c r="K177" s="83"/>
    </row>
    <row r="178" spans="2:11">
      <c r="C178" s="83"/>
      <c r="D178" s="83"/>
      <c r="E178" s="83"/>
      <c r="F178" s="83"/>
      <c r="G178" s="83"/>
      <c r="H178" s="83"/>
      <c r="I178" s="83"/>
      <c r="J178" s="83"/>
      <c r="K178" s="83"/>
    </row>
    <row r="179" spans="2:11">
      <c r="C179" s="83"/>
      <c r="D179" s="83"/>
      <c r="E179" s="83"/>
      <c r="F179" s="83"/>
      <c r="G179" s="83"/>
      <c r="H179" s="83"/>
      <c r="I179" s="83"/>
      <c r="J179" s="83"/>
      <c r="K179" s="83"/>
    </row>
    <row r="180" spans="2:11">
      <c r="C180" s="83"/>
      <c r="D180" s="83"/>
      <c r="E180" s="83"/>
      <c r="F180" s="83"/>
      <c r="G180" s="83"/>
      <c r="H180" s="83"/>
      <c r="I180" s="83"/>
      <c r="J180" s="83"/>
      <c r="K180" s="83"/>
    </row>
    <row r="181" spans="2:11">
      <c r="C181" s="83"/>
      <c r="D181" s="83"/>
      <c r="E181" s="83"/>
      <c r="F181" s="83"/>
      <c r="G181" s="83"/>
      <c r="H181" s="83"/>
      <c r="I181" s="83"/>
      <c r="J181" s="83"/>
      <c r="K181" s="83"/>
    </row>
    <row r="182" spans="2:11">
      <c r="C182" s="83"/>
      <c r="D182" s="83"/>
      <c r="E182" s="83"/>
      <c r="F182" s="83"/>
      <c r="G182" s="83"/>
      <c r="H182" s="83"/>
      <c r="I182" s="83"/>
      <c r="J182" s="83"/>
      <c r="K182" s="83"/>
    </row>
    <row r="183" spans="2:11">
      <c r="C183" s="83"/>
      <c r="D183" s="83"/>
      <c r="E183" s="83"/>
      <c r="F183" s="83"/>
      <c r="G183" s="83"/>
      <c r="H183" s="83"/>
      <c r="I183" s="83"/>
      <c r="J183" s="83"/>
      <c r="K183" s="83"/>
    </row>
    <row r="184" spans="2:11">
      <c r="C184" s="83"/>
      <c r="D184" s="83"/>
      <c r="E184" s="83"/>
      <c r="F184" s="83"/>
      <c r="G184" s="83"/>
      <c r="H184" s="83"/>
      <c r="I184" s="83"/>
      <c r="J184" s="83"/>
      <c r="K184" s="83"/>
    </row>
    <row r="185" spans="2:11">
      <c r="C185" s="83"/>
      <c r="D185" s="83"/>
      <c r="E185" s="83"/>
      <c r="F185" s="83"/>
      <c r="G185" s="83"/>
      <c r="H185" s="83"/>
      <c r="I185" s="83"/>
      <c r="J185" s="83"/>
      <c r="K185" s="83"/>
    </row>
    <row r="186" spans="2:11">
      <c r="C186" s="83"/>
      <c r="D186" s="83"/>
      <c r="E186" s="83"/>
      <c r="F186" s="83"/>
      <c r="G186" s="83"/>
      <c r="H186" s="83"/>
      <c r="I186" s="83"/>
      <c r="J186" s="83"/>
      <c r="K186" s="83"/>
    </row>
    <row r="187" spans="2:11">
      <c r="C187" s="83"/>
      <c r="D187" s="83"/>
      <c r="E187" s="83"/>
      <c r="F187" s="83"/>
      <c r="G187" s="83"/>
      <c r="H187" s="83"/>
      <c r="I187" s="83"/>
      <c r="J187" s="83"/>
      <c r="K187" s="83"/>
    </row>
    <row r="188" spans="2:11">
      <c r="C188" s="83"/>
      <c r="D188" s="83"/>
      <c r="E188" s="83"/>
      <c r="F188" s="83"/>
      <c r="G188" s="83"/>
      <c r="H188" s="83"/>
      <c r="I188" s="83"/>
      <c r="J188" s="83"/>
      <c r="K188" s="83"/>
    </row>
    <row r="189" spans="2:11" ht="79.5" customHeight="1">
      <c r="B189" s="445"/>
      <c r="C189" s="438" t="str">
        <f>'2b.Enter WRE Data'!BZ5</f>
        <v>Number FTE AP teachers per 20 AP eligible students</v>
      </c>
      <c r="D189" s="438" t="e">
        <f>'2b.Enter WRE Data'!CC5</f>
        <v>#VALUE!</v>
      </c>
      <c r="K189" s="83"/>
    </row>
    <row r="190" spans="2:11" ht="15.75">
      <c r="B190" s="439" t="s">
        <v>148</v>
      </c>
      <c r="C190" s="440" t="b">
        <f>'2b.Enter WRE Data'!BZ7</f>
        <v>0</v>
      </c>
      <c r="D190" s="440" t="e">
        <f>'2b.Enter WRE Data'!CC7</f>
        <v>#VALUE!</v>
      </c>
      <c r="K190" s="83"/>
    </row>
    <row r="191" spans="2:11" ht="15.75">
      <c r="B191" s="441" t="s">
        <v>13</v>
      </c>
      <c r="C191" s="442" t="str">
        <f>'2b.Enter WRE Data'!BZ8</f>
        <v/>
      </c>
      <c r="D191" s="442" t="str">
        <f>'2b.Enter WRE Data'!CC8</f>
        <v/>
      </c>
      <c r="K191" s="83"/>
    </row>
    <row r="192" spans="2:11" ht="15.75">
      <c r="B192" s="443" t="s">
        <v>240</v>
      </c>
      <c r="C192" s="444" t="str">
        <f ca="1">'2b.Enter WRE Data'!BZ9</f>
        <v/>
      </c>
      <c r="D192" s="444" t="str">
        <f ca="1">'2b.Enter WRE Data'!CC9</f>
        <v/>
      </c>
      <c r="K192" s="83"/>
    </row>
    <row r="194" spans="2:11" ht="15.75">
      <c r="B194" s="449" t="s">
        <v>10</v>
      </c>
      <c r="C194" s="12"/>
      <c r="D194" s="12"/>
      <c r="E194" s="12"/>
      <c r="F194" s="12"/>
      <c r="G194" s="12"/>
      <c r="H194" s="12"/>
      <c r="I194" s="12"/>
      <c r="J194" s="12"/>
    </row>
    <row r="196" spans="2:11">
      <c r="C196" s="83"/>
      <c r="D196" s="83"/>
      <c r="E196" s="83"/>
      <c r="F196" s="83"/>
      <c r="G196" s="83"/>
      <c r="H196" s="83"/>
      <c r="I196" s="87"/>
      <c r="J196" s="83"/>
      <c r="K196" s="83"/>
    </row>
    <row r="197" spans="2:11">
      <c r="C197" s="83"/>
      <c r="D197" s="83"/>
      <c r="E197" s="83"/>
      <c r="F197" s="83"/>
      <c r="G197" s="83"/>
      <c r="H197" s="83"/>
      <c r="I197" s="83"/>
      <c r="J197" s="83"/>
      <c r="K197" s="83"/>
    </row>
    <row r="198" spans="2:11">
      <c r="C198" s="83"/>
      <c r="D198" s="83"/>
      <c r="E198" s="83"/>
      <c r="F198" s="83"/>
      <c r="G198" s="83"/>
      <c r="H198" s="83"/>
      <c r="I198" s="83"/>
      <c r="J198" s="83"/>
      <c r="K198" s="83"/>
    </row>
    <row r="199" spans="2:11">
      <c r="C199" s="83"/>
      <c r="D199" s="83"/>
      <c r="E199" s="83"/>
      <c r="F199" s="83"/>
      <c r="G199" s="83"/>
      <c r="H199" s="83"/>
      <c r="I199" s="83"/>
      <c r="J199" s="83"/>
      <c r="K199" s="83"/>
    </row>
    <row r="200" spans="2:11">
      <c r="C200" s="83"/>
      <c r="D200" s="83"/>
      <c r="E200" s="83"/>
      <c r="F200" s="83"/>
      <c r="G200" s="83"/>
      <c r="H200" s="83"/>
      <c r="I200" s="83"/>
      <c r="J200" s="83"/>
      <c r="K200" s="83"/>
    </row>
    <row r="201" spans="2:11">
      <c r="C201" s="83"/>
      <c r="D201" s="83"/>
      <c r="E201" s="83"/>
      <c r="F201" s="83"/>
      <c r="G201" s="83"/>
      <c r="H201" s="83"/>
      <c r="I201" s="83"/>
      <c r="J201" s="83"/>
      <c r="K201" s="83"/>
    </row>
    <row r="202" spans="2:11">
      <c r="C202" s="83"/>
      <c r="D202" s="83"/>
      <c r="E202" s="83"/>
      <c r="F202" s="83"/>
      <c r="G202" s="83"/>
      <c r="H202" s="83"/>
      <c r="I202" s="83"/>
      <c r="J202" s="83"/>
      <c r="K202" s="83"/>
    </row>
    <row r="203" spans="2:11">
      <c r="C203" s="83"/>
      <c r="D203" s="83"/>
      <c r="E203" s="83"/>
      <c r="F203" s="83"/>
      <c r="G203" s="83"/>
      <c r="H203" s="83"/>
      <c r="I203" s="83"/>
      <c r="J203" s="83"/>
      <c r="K203" s="83"/>
    </row>
    <row r="204" spans="2:11">
      <c r="C204" s="83"/>
      <c r="D204" s="83"/>
      <c r="E204" s="83"/>
      <c r="F204" s="83"/>
      <c r="G204" s="83"/>
      <c r="H204" s="83"/>
      <c r="I204" s="83"/>
      <c r="J204" s="83"/>
      <c r="K204" s="83"/>
    </row>
    <row r="205" spans="2:11">
      <c r="C205" s="83"/>
      <c r="D205" s="83"/>
      <c r="E205" s="83"/>
      <c r="F205" s="83"/>
      <c r="G205" s="83"/>
      <c r="H205" s="83"/>
      <c r="I205" s="83"/>
      <c r="J205" s="83"/>
      <c r="K205" s="83"/>
    </row>
    <row r="206" spans="2:11">
      <c r="C206" s="83"/>
      <c r="D206" s="83"/>
      <c r="E206" s="83"/>
      <c r="F206" s="83"/>
      <c r="G206" s="83"/>
      <c r="H206" s="83"/>
      <c r="I206" s="83"/>
      <c r="J206" s="83"/>
      <c r="K206" s="83"/>
    </row>
    <row r="207" spans="2:11">
      <c r="C207" s="83"/>
      <c r="D207" s="83"/>
      <c r="E207" s="83"/>
      <c r="F207" s="83"/>
      <c r="G207" s="83"/>
      <c r="H207" s="83"/>
      <c r="I207" s="83"/>
      <c r="J207" s="83"/>
      <c r="K207" s="83"/>
    </row>
    <row r="208" spans="2:11">
      <c r="C208" s="83"/>
      <c r="D208" s="83"/>
      <c r="E208" s="83"/>
      <c r="F208" s="83"/>
      <c r="G208" s="83"/>
      <c r="H208" s="83"/>
      <c r="I208" s="83"/>
      <c r="J208" s="83"/>
      <c r="K208" s="83"/>
    </row>
    <row r="209" spans="1:11">
      <c r="C209" s="83"/>
      <c r="D209" s="83"/>
      <c r="E209" s="83"/>
      <c r="F209" s="83"/>
      <c r="G209" s="83"/>
      <c r="H209" s="83"/>
      <c r="I209" s="83"/>
      <c r="J209" s="83"/>
      <c r="K209" s="83"/>
    </row>
    <row r="210" spans="1:11">
      <c r="C210" s="83"/>
      <c r="D210" s="83"/>
      <c r="E210" s="83"/>
      <c r="F210" s="83"/>
      <c r="G210" s="83"/>
      <c r="H210" s="83"/>
      <c r="I210" s="83"/>
      <c r="J210" s="83"/>
      <c r="K210" s="83"/>
    </row>
    <row r="211" spans="1:11">
      <c r="C211" s="83"/>
      <c r="D211" s="83"/>
      <c r="E211" s="83"/>
      <c r="F211" s="83"/>
      <c r="G211" s="83"/>
      <c r="H211" s="83"/>
      <c r="I211" s="83"/>
      <c r="J211" s="83"/>
      <c r="K211" s="83"/>
    </row>
    <row r="212" spans="1:11" ht="74.45" customHeight="1">
      <c r="B212" s="445"/>
      <c r="C212" s="438" t="str">
        <f>'2b.Enter WRE Data'!CF5</f>
        <v>Percentage of schools that offer classes for dual credit</v>
      </c>
      <c r="D212" s="716" t="str">
        <f>'2b.Enter WRE Data'!CI5</f>
        <v>Percentage of dual credit eligible students who earn dual credit by the end of the academic year</v>
      </c>
      <c r="E212" s="716"/>
      <c r="K212" s="83"/>
    </row>
    <row r="213" spans="1:11" ht="15.75">
      <c r="B213" s="439" t="s">
        <v>148</v>
      </c>
      <c r="C213" s="440" t="b">
        <f>'2b.Enter WRE Data'!CF7</f>
        <v>0</v>
      </c>
      <c r="D213" s="717">
        <f>'2b.Enter WRE Data'!CI7</f>
        <v>0</v>
      </c>
      <c r="E213" s="717"/>
      <c r="K213" s="83"/>
    </row>
    <row r="214" spans="1:11" ht="15.75">
      <c r="B214" s="441" t="s">
        <v>13</v>
      </c>
      <c r="C214" s="442" t="str">
        <f>'2b.Enter WRE Data'!CF8</f>
        <v/>
      </c>
      <c r="D214" s="718" t="str">
        <f>'2b.Enter WRE Data'!CI8</f>
        <v/>
      </c>
      <c r="E214" s="718"/>
      <c r="K214" s="83"/>
    </row>
    <row r="215" spans="1:11" ht="15.75">
      <c r="B215" s="443" t="s">
        <v>240</v>
      </c>
      <c r="C215" s="444" t="str">
        <f ca="1">'2b.Enter WRE Data'!CF9</f>
        <v/>
      </c>
      <c r="D215" s="719" t="str">
        <f ca="1">'2b.Enter WRE Data'!CI9</f>
        <v/>
      </c>
      <c r="E215" s="719"/>
      <c r="K215" s="83"/>
    </row>
    <row r="218" spans="1:11" ht="19.5" customHeight="1">
      <c r="A218" s="497" t="s">
        <v>463</v>
      </c>
      <c r="B218" s="9"/>
      <c r="C218" s="9"/>
      <c r="D218" s="9"/>
      <c r="E218" s="9"/>
      <c r="F218" s="9"/>
      <c r="G218" s="9"/>
      <c r="H218" s="9"/>
      <c r="I218" s="9"/>
      <c r="J218" s="9"/>
    </row>
    <row r="220" spans="1:11" ht="15.75">
      <c r="B220" s="449" t="s">
        <v>311</v>
      </c>
      <c r="C220" s="12"/>
      <c r="D220" s="12"/>
      <c r="E220" s="12"/>
      <c r="F220" s="12"/>
      <c r="G220" s="12"/>
      <c r="H220" s="12"/>
      <c r="I220" s="12"/>
      <c r="J220" s="12"/>
    </row>
    <row r="222" spans="1:11">
      <c r="C222" s="83"/>
      <c r="D222" s="83"/>
      <c r="E222" s="83"/>
      <c r="F222" s="83"/>
      <c r="G222" s="83"/>
      <c r="H222" s="83"/>
      <c r="I222" s="87"/>
      <c r="J222" s="83"/>
      <c r="K222" s="83"/>
    </row>
    <row r="223" spans="1:11">
      <c r="C223" s="83"/>
      <c r="D223" s="83"/>
      <c r="E223" s="83"/>
      <c r="F223" s="83"/>
      <c r="G223" s="83"/>
      <c r="H223" s="83"/>
      <c r="I223" s="83"/>
      <c r="J223" s="83"/>
      <c r="K223" s="83"/>
    </row>
    <row r="224" spans="1:11">
      <c r="C224" s="83"/>
      <c r="D224" s="83"/>
      <c r="E224" s="83"/>
      <c r="F224" s="83"/>
      <c r="G224" s="83"/>
      <c r="H224" s="83"/>
      <c r="I224" s="83"/>
      <c r="J224" s="83"/>
      <c r="K224" s="83"/>
    </row>
    <row r="225" spans="2:11">
      <c r="C225" s="83"/>
      <c r="D225" s="83"/>
      <c r="E225" s="83"/>
      <c r="F225" s="83"/>
      <c r="G225" s="83"/>
      <c r="H225" s="83"/>
      <c r="I225" s="83"/>
      <c r="J225" s="83"/>
      <c r="K225" s="83"/>
    </row>
    <row r="226" spans="2:11">
      <c r="C226" s="83"/>
      <c r="D226" s="83"/>
      <c r="E226" s="83"/>
      <c r="F226" s="83"/>
      <c r="G226" s="83"/>
      <c r="H226" s="83"/>
      <c r="I226" s="83"/>
      <c r="J226" s="83"/>
      <c r="K226" s="83"/>
    </row>
    <row r="227" spans="2:11">
      <c r="C227" s="83"/>
      <c r="D227" s="83"/>
      <c r="E227" s="83"/>
      <c r="F227" s="83"/>
      <c r="G227" s="83"/>
      <c r="H227" s="83"/>
      <c r="I227" s="83"/>
      <c r="J227" s="83"/>
      <c r="K227" s="83"/>
    </row>
    <row r="228" spans="2:11">
      <c r="C228" s="83"/>
      <c r="D228" s="83"/>
      <c r="E228" s="83"/>
      <c r="F228" s="83"/>
      <c r="G228" s="83"/>
      <c r="H228" s="83"/>
      <c r="I228" s="83"/>
      <c r="J228" s="83"/>
      <c r="K228" s="83"/>
    </row>
    <row r="229" spans="2:11">
      <c r="C229" s="83"/>
      <c r="D229" s="83"/>
      <c r="E229" s="83"/>
      <c r="F229" s="83"/>
      <c r="G229" s="83"/>
      <c r="H229" s="83"/>
      <c r="I229" s="83"/>
      <c r="J229" s="83"/>
      <c r="K229" s="83"/>
    </row>
    <row r="230" spans="2:11">
      <c r="C230" s="83"/>
      <c r="D230" s="83"/>
      <c r="E230" s="83"/>
      <c r="F230" s="83"/>
      <c r="G230" s="83"/>
      <c r="H230" s="83"/>
      <c r="I230" s="83"/>
      <c r="J230" s="83"/>
      <c r="K230" s="83"/>
    </row>
    <row r="231" spans="2:11">
      <c r="C231" s="83"/>
      <c r="D231" s="83"/>
      <c r="E231" s="83"/>
      <c r="F231" s="83"/>
      <c r="G231" s="83"/>
      <c r="H231" s="83"/>
      <c r="I231" s="83"/>
      <c r="J231" s="83"/>
      <c r="K231" s="83"/>
    </row>
    <row r="232" spans="2:11">
      <c r="C232" s="83"/>
      <c r="D232" s="83"/>
      <c r="E232" s="83"/>
      <c r="F232" s="83"/>
      <c r="G232" s="83"/>
      <c r="H232" s="83"/>
      <c r="I232" s="83"/>
      <c r="J232" s="83"/>
      <c r="K232" s="83"/>
    </row>
    <row r="233" spans="2:11">
      <c r="C233" s="83"/>
      <c r="D233" s="83"/>
      <c r="E233" s="83"/>
      <c r="F233" s="83"/>
      <c r="G233" s="83"/>
      <c r="H233" s="83"/>
      <c r="I233" s="83"/>
      <c r="J233" s="83"/>
      <c r="K233" s="83"/>
    </row>
    <row r="234" spans="2:11">
      <c r="C234" s="83"/>
      <c r="D234" s="83"/>
      <c r="E234" s="83"/>
      <c r="F234" s="83"/>
      <c r="G234" s="83"/>
      <c r="H234" s="83"/>
      <c r="I234" s="83"/>
      <c r="J234" s="83"/>
      <c r="K234" s="83"/>
    </row>
    <row r="235" spans="2:11">
      <c r="C235" s="83"/>
      <c r="D235" s="83"/>
      <c r="E235" s="83"/>
      <c r="F235" s="83"/>
      <c r="G235" s="83"/>
      <c r="H235" s="83"/>
      <c r="I235" s="83"/>
      <c r="J235" s="83"/>
      <c r="K235" s="83"/>
    </row>
    <row r="236" spans="2:11">
      <c r="C236" s="83"/>
      <c r="D236" s="83"/>
      <c r="E236" s="83"/>
      <c r="F236" s="83"/>
      <c r="G236" s="83"/>
      <c r="H236" s="83"/>
      <c r="I236" s="83"/>
      <c r="J236" s="83"/>
      <c r="K236" s="83"/>
    </row>
    <row r="237" spans="2:11">
      <c r="C237" s="83"/>
      <c r="D237" s="83"/>
      <c r="E237" s="83"/>
      <c r="F237" s="83"/>
      <c r="G237" s="83"/>
      <c r="H237" s="83"/>
      <c r="I237" s="83"/>
      <c r="J237" s="83"/>
      <c r="K237" s="83"/>
    </row>
    <row r="238" spans="2:11" ht="96.75" customHeight="1">
      <c r="B238" s="445"/>
      <c r="C238" s="438" t="str">
        <f>'2b.Enter WRE Data'!CP5</f>
        <v>Percentage of schools that have a library/media center</v>
      </c>
      <c r="D238" s="438" t="str">
        <f>'2b.Enter WRE Data'!CS5</f>
        <v>Number of sessions offered to help students use the school libraries per 20 students</v>
      </c>
      <c r="K238" s="83"/>
    </row>
    <row r="239" spans="2:11" ht="15.75">
      <c r="B239" s="439" t="s">
        <v>148</v>
      </c>
      <c r="C239" s="440" t="str">
        <f>'2b.Enter WRE Data'!CP7</f>
        <v/>
      </c>
      <c r="D239" s="440" t="str">
        <f>'2b.Enter WRE Data'!CS7</f>
        <v/>
      </c>
      <c r="K239" s="83"/>
    </row>
    <row r="240" spans="2:11" ht="15.75">
      <c r="B240" s="441" t="s">
        <v>13</v>
      </c>
      <c r="C240" s="442" t="str">
        <f>'2b.Enter WRE Data'!CP8</f>
        <v/>
      </c>
      <c r="D240" s="442" t="str">
        <f>'2b.Enter WRE Data'!CS8</f>
        <v/>
      </c>
      <c r="K240" s="83"/>
    </row>
    <row r="241" spans="2:11" ht="15.75">
      <c r="B241" s="443" t="s">
        <v>240</v>
      </c>
      <c r="C241" s="444" t="str">
        <f ca="1">'2b.Enter WRE Data'!CP9</f>
        <v/>
      </c>
      <c r="D241" s="444" t="str">
        <f ca="1">'2b.Enter WRE Data'!CS9</f>
        <v/>
      </c>
      <c r="K241" s="83"/>
    </row>
    <row r="242" spans="2:11" ht="15.75">
      <c r="B242" s="92"/>
      <c r="C242" s="92"/>
      <c r="D242" s="92"/>
    </row>
    <row r="243" spans="2:11" ht="15.75">
      <c r="B243" s="449" t="s">
        <v>312</v>
      </c>
      <c r="C243" s="12"/>
      <c r="D243" s="12"/>
      <c r="E243" s="12"/>
      <c r="F243" s="12"/>
      <c r="G243" s="12"/>
      <c r="H243" s="12"/>
      <c r="I243" s="12"/>
      <c r="J243" s="12"/>
    </row>
    <row r="246" spans="2:11">
      <c r="C246" s="83"/>
      <c r="D246" s="83"/>
      <c r="E246" s="83"/>
      <c r="F246" s="83"/>
      <c r="G246" s="83"/>
      <c r="H246" s="83"/>
      <c r="I246" s="87"/>
      <c r="J246" s="83"/>
      <c r="K246" s="83"/>
    </row>
    <row r="247" spans="2:11">
      <c r="C247" s="83"/>
      <c r="D247" s="83"/>
      <c r="E247" s="83"/>
      <c r="F247" s="83"/>
      <c r="G247" s="83"/>
      <c r="H247" s="83"/>
      <c r="I247" s="83"/>
      <c r="J247" s="83"/>
      <c r="K247" s="83"/>
    </row>
    <row r="248" spans="2:11">
      <c r="C248" s="83"/>
      <c r="D248" s="83"/>
      <c r="E248" s="83"/>
      <c r="F248" s="83"/>
      <c r="G248" s="83"/>
      <c r="H248" s="83"/>
      <c r="I248" s="83"/>
      <c r="J248" s="83"/>
      <c r="K248" s="83"/>
    </row>
    <row r="249" spans="2:11">
      <c r="C249" s="83"/>
      <c r="D249" s="83"/>
      <c r="E249" s="83"/>
      <c r="F249" s="83"/>
      <c r="G249" s="83"/>
      <c r="H249" s="83"/>
      <c r="I249" s="83"/>
      <c r="J249" s="83"/>
      <c r="K249" s="83"/>
    </row>
    <row r="250" spans="2:11">
      <c r="C250" s="83"/>
      <c r="D250" s="83"/>
      <c r="E250" s="83"/>
      <c r="F250" s="83"/>
      <c r="G250" s="83"/>
      <c r="H250" s="83"/>
      <c r="I250" s="83"/>
      <c r="J250" s="83"/>
      <c r="K250" s="83"/>
    </row>
    <row r="251" spans="2:11">
      <c r="C251" s="83"/>
      <c r="D251" s="83"/>
      <c r="E251" s="83"/>
      <c r="F251" s="83"/>
      <c r="G251" s="83"/>
      <c r="H251" s="83"/>
      <c r="I251" s="83"/>
      <c r="J251" s="83"/>
      <c r="K251" s="83"/>
    </row>
    <row r="252" spans="2:11">
      <c r="C252" s="83"/>
      <c r="D252" s="83"/>
      <c r="E252" s="83"/>
      <c r="F252" s="83"/>
      <c r="G252" s="83"/>
      <c r="H252" s="83"/>
      <c r="I252" s="83"/>
      <c r="J252" s="83"/>
      <c r="K252" s="83"/>
    </row>
    <row r="253" spans="2:11">
      <c r="C253" s="83"/>
      <c r="D253" s="83"/>
      <c r="E253" s="83"/>
      <c r="F253" s="83"/>
      <c r="G253" s="83"/>
      <c r="H253" s="83"/>
      <c r="I253" s="83"/>
      <c r="J253" s="83"/>
      <c r="K253" s="83"/>
    </row>
    <row r="254" spans="2:11">
      <c r="C254" s="83"/>
      <c r="D254" s="83"/>
      <c r="E254" s="83"/>
      <c r="F254" s="83"/>
      <c r="G254" s="83"/>
      <c r="H254" s="83"/>
      <c r="I254" s="83"/>
      <c r="J254" s="83"/>
      <c r="K254" s="83"/>
    </row>
    <row r="255" spans="2:11">
      <c r="C255" s="83"/>
      <c r="D255" s="83"/>
      <c r="E255" s="83"/>
      <c r="F255" s="83"/>
      <c r="G255" s="83"/>
      <c r="H255" s="83"/>
      <c r="I255" s="83"/>
      <c r="J255" s="83"/>
      <c r="K255" s="83"/>
    </row>
    <row r="256" spans="2:11">
      <c r="C256" s="83"/>
      <c r="D256" s="83"/>
      <c r="E256" s="83"/>
      <c r="F256" s="83"/>
      <c r="G256" s="83"/>
      <c r="H256" s="83"/>
      <c r="I256" s="83"/>
      <c r="J256" s="83"/>
      <c r="K256" s="83"/>
    </row>
    <row r="257" spans="2:11">
      <c r="C257" s="83"/>
      <c r="D257" s="83"/>
      <c r="E257" s="83"/>
      <c r="F257" s="83"/>
      <c r="G257" s="83"/>
      <c r="H257" s="83"/>
      <c r="I257" s="83"/>
      <c r="J257" s="83"/>
      <c r="K257" s="83"/>
    </row>
    <row r="258" spans="2:11">
      <c r="C258" s="83"/>
      <c r="D258" s="83"/>
      <c r="E258" s="83"/>
      <c r="F258" s="83"/>
      <c r="G258" s="83"/>
      <c r="H258" s="83"/>
      <c r="I258" s="83"/>
      <c r="J258" s="83"/>
      <c r="K258" s="83"/>
    </row>
    <row r="259" spans="2:11">
      <c r="C259" s="83"/>
      <c r="D259" s="83"/>
      <c r="E259" s="83"/>
      <c r="F259" s="83"/>
      <c r="G259" s="83"/>
      <c r="H259" s="83"/>
      <c r="I259" s="83"/>
      <c r="J259" s="83"/>
      <c r="K259" s="83"/>
    </row>
    <row r="260" spans="2:11">
      <c r="C260" s="83"/>
      <c r="D260" s="83"/>
      <c r="E260" s="83"/>
      <c r="F260" s="83"/>
      <c r="G260" s="83"/>
      <c r="H260" s="83"/>
      <c r="I260" s="83"/>
      <c r="J260" s="83"/>
      <c r="K260" s="83"/>
    </row>
    <row r="261" spans="2:11">
      <c r="C261" s="83"/>
      <c r="D261" s="83"/>
      <c r="E261" s="83"/>
      <c r="F261" s="83"/>
      <c r="G261" s="83"/>
      <c r="H261" s="83"/>
      <c r="I261" s="83"/>
      <c r="J261" s="83"/>
      <c r="K261" s="83"/>
    </row>
    <row r="262" spans="2:11">
      <c r="C262" s="83"/>
      <c r="D262" s="83"/>
      <c r="E262" s="83"/>
      <c r="F262" s="83"/>
      <c r="G262" s="83"/>
      <c r="H262" s="83"/>
      <c r="I262" s="83"/>
      <c r="J262" s="83"/>
      <c r="K262" s="83"/>
    </row>
    <row r="263" spans="2:11" ht="88.5" customHeight="1">
      <c r="B263" s="445"/>
      <c r="C263" s="438" t="str">
        <f>'2b.Enter WRE Data'!CV5</f>
        <v>Percentage of schools that have college and career readiness services</v>
      </c>
      <c r="D263" s="450" t="str">
        <f>'2b.Enter WRE Data'!CY5</f>
        <v>Number of college/career events per 20 students</v>
      </c>
      <c r="K263" s="83"/>
    </row>
    <row r="264" spans="2:11" ht="15.75">
      <c r="B264" s="439" t="s">
        <v>148</v>
      </c>
      <c r="C264" s="440" t="str">
        <f>'2b.Enter WRE Data'!CV7</f>
        <v/>
      </c>
      <c r="D264" s="440" t="str">
        <f>'2b.Enter WRE Data'!CY7</f>
        <v/>
      </c>
      <c r="K264" s="83"/>
    </row>
    <row r="265" spans="2:11" ht="15.75">
      <c r="B265" s="441" t="s">
        <v>13</v>
      </c>
      <c r="C265" s="442" t="str">
        <f>'2b.Enter WRE Data'!CV8</f>
        <v/>
      </c>
      <c r="D265" s="442" t="str">
        <f>'2b.Enter WRE Data'!CY8</f>
        <v/>
      </c>
      <c r="K265" s="83"/>
    </row>
    <row r="266" spans="2:11" ht="15.75">
      <c r="B266" s="443" t="s">
        <v>240</v>
      </c>
      <c r="C266" s="444" t="str">
        <f ca="1">'2b.Enter WRE Data'!CV9</f>
        <v/>
      </c>
      <c r="D266" s="444" t="str">
        <f ca="1">'2b.Enter WRE Data'!CY9</f>
        <v/>
      </c>
      <c r="K266" s="83"/>
    </row>
  </sheetData>
  <sheetProtection sheet="1" objects="1" scenarios="1"/>
  <mergeCells count="5">
    <mergeCell ref="B110:H111"/>
    <mergeCell ref="D212:E212"/>
    <mergeCell ref="D213:E213"/>
    <mergeCell ref="D214:E214"/>
    <mergeCell ref="D215:E215"/>
  </mergeCells>
  <pageMargins left="0.7" right="0.7" top="0.75" bottom="0.75" header="0.3" footer="0.3"/>
  <pageSetup scale="72" pageOrder="overThenDown" orientation="landscape" r:id="rId1"/>
  <rowBreaks count="9" manualBreakCount="9">
    <brk id="22" max="9" man="1"/>
    <brk id="57" max="9" man="1"/>
    <brk id="83" max="16383" man="1"/>
    <brk id="114" max="9" man="1"/>
    <brk id="141" max="9" man="1"/>
    <brk id="168" max="9" man="1"/>
    <brk id="193" max="9" man="1"/>
    <brk id="217" max="9" man="1"/>
    <brk id="242" max="9" man="1"/>
  </rowBreaks>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tabColor theme="9"/>
    <pageSetUpPr autoPageBreaks="0" fitToPage="1"/>
  </sheetPr>
  <dimension ref="A1:L142"/>
  <sheetViews>
    <sheetView showGridLines="0" zoomScaleNormal="100" zoomScaleSheetLayoutView="55" zoomScalePageLayoutView="110" workbookViewId="0"/>
  </sheetViews>
  <sheetFormatPr defaultColWidth="9.1328125" defaultRowHeight="14.25"/>
  <cols>
    <col min="1" max="1" width="33.265625" customWidth="1"/>
    <col min="2" max="2" width="24.1328125" customWidth="1"/>
    <col min="3" max="3" width="24.3984375" customWidth="1"/>
    <col min="4" max="4" width="14.86328125" customWidth="1"/>
    <col min="5" max="5" width="12.1328125" customWidth="1"/>
    <col min="6" max="6" width="6.86328125" customWidth="1"/>
    <col min="7" max="7" width="19.86328125" customWidth="1"/>
    <col min="8" max="8" width="15.1328125" customWidth="1"/>
    <col min="9" max="9" width="4.1328125" customWidth="1"/>
    <col min="10" max="10" width="13.265625" customWidth="1"/>
  </cols>
  <sheetData>
    <row r="1" spans="1:12" s="499" customFormat="1" ht="21">
      <c r="A1" s="495" t="s">
        <v>596</v>
      </c>
      <c r="B1" s="498"/>
      <c r="C1" s="498"/>
      <c r="D1" s="498"/>
      <c r="E1" s="498"/>
      <c r="F1" s="498"/>
      <c r="G1" s="498"/>
      <c r="H1" s="498"/>
      <c r="I1" s="498"/>
      <c r="J1" s="498"/>
    </row>
    <row r="2" spans="1:12">
      <c r="A2" s="23"/>
    </row>
    <row r="3" spans="1:12">
      <c r="A3" s="23"/>
    </row>
    <row r="4" spans="1:12">
      <c r="A4" s="23"/>
    </row>
    <row r="5" spans="1:12" ht="47.25" customHeight="1">
      <c r="A5" s="23"/>
    </row>
    <row r="6" spans="1:12" s="6" customFormat="1" ht="9" customHeight="1">
      <c r="A6" s="13"/>
    </row>
    <row r="7" spans="1:12" s="499" customFormat="1" ht="21">
      <c r="A7" s="496" t="s">
        <v>36</v>
      </c>
      <c r="B7" s="500"/>
      <c r="C7" s="500"/>
      <c r="D7" s="500"/>
      <c r="E7" s="500"/>
      <c r="F7" s="500"/>
      <c r="G7" s="500"/>
      <c r="H7" s="500"/>
      <c r="I7" s="500"/>
      <c r="J7" s="500"/>
    </row>
    <row r="8" spans="1:12" ht="23.25">
      <c r="A8" s="88"/>
      <c r="B8" s="72"/>
      <c r="C8" s="72"/>
      <c r="D8" s="72"/>
      <c r="E8" s="72"/>
      <c r="F8" s="72"/>
      <c r="G8" s="72"/>
      <c r="H8" s="72"/>
      <c r="I8" s="72"/>
      <c r="J8" s="72"/>
    </row>
    <row r="9" spans="1:12" s="499" customFormat="1" ht="19.5" customHeight="1">
      <c r="A9" s="497" t="s">
        <v>45</v>
      </c>
      <c r="B9" s="501"/>
      <c r="C9" s="501"/>
      <c r="D9" s="501"/>
      <c r="E9" s="501"/>
      <c r="F9" s="501"/>
      <c r="G9" s="501"/>
      <c r="H9" s="501"/>
      <c r="I9" s="501"/>
      <c r="J9" s="501"/>
    </row>
    <row r="12" spans="1:12">
      <c r="B12" s="83"/>
      <c r="C12" s="83"/>
      <c r="D12" s="83"/>
      <c r="E12" s="83"/>
      <c r="F12" s="83"/>
      <c r="G12" s="83"/>
      <c r="H12" s="87"/>
      <c r="I12" s="83"/>
      <c r="J12" s="83"/>
      <c r="K12" s="83"/>
      <c r="L12" s="83"/>
    </row>
    <row r="13" spans="1:12">
      <c r="B13" s="83"/>
      <c r="C13" s="83"/>
      <c r="D13" s="83"/>
      <c r="E13" s="83"/>
      <c r="F13" s="83"/>
      <c r="G13" s="83"/>
      <c r="H13" s="83"/>
      <c r="I13" s="83"/>
      <c r="J13" s="83"/>
      <c r="K13" s="83"/>
      <c r="L13" s="83"/>
    </row>
    <row r="14" spans="1:12">
      <c r="B14" s="83"/>
      <c r="C14" s="83"/>
      <c r="D14" s="83"/>
      <c r="E14" s="83"/>
      <c r="F14" s="83"/>
      <c r="G14" s="83"/>
      <c r="H14" s="83"/>
      <c r="I14" s="83"/>
      <c r="J14" s="83"/>
      <c r="K14" s="83"/>
      <c r="L14" s="83"/>
    </row>
    <row r="15" spans="1:12">
      <c r="B15" s="83"/>
      <c r="C15" s="83"/>
      <c r="D15" s="83"/>
      <c r="E15" s="83"/>
      <c r="F15" s="83"/>
      <c r="G15" s="83"/>
      <c r="H15" s="83"/>
      <c r="I15" s="83"/>
      <c r="J15" s="83"/>
      <c r="K15" s="83"/>
      <c r="L15" s="83"/>
    </row>
    <row r="16" spans="1:12">
      <c r="B16" s="83"/>
      <c r="C16" s="83"/>
      <c r="D16" s="83"/>
      <c r="E16" s="83"/>
      <c r="F16" s="83"/>
      <c r="G16" s="83"/>
      <c r="H16" s="83"/>
      <c r="I16" s="83"/>
      <c r="J16" s="83"/>
      <c r="K16" s="83"/>
      <c r="L16" s="83"/>
    </row>
    <row r="17" spans="1:12">
      <c r="B17" s="83"/>
      <c r="C17" s="83"/>
      <c r="D17" s="83"/>
      <c r="E17" s="83"/>
      <c r="F17" s="83"/>
      <c r="G17" s="83"/>
      <c r="H17" s="83"/>
      <c r="I17" s="83"/>
      <c r="J17" s="83"/>
      <c r="K17" s="83"/>
      <c r="L17" s="83"/>
    </row>
    <row r="18" spans="1:12">
      <c r="B18" s="83"/>
      <c r="C18" s="83"/>
      <c r="D18" s="83"/>
      <c r="E18" s="83"/>
      <c r="F18" s="83"/>
      <c r="G18" s="83"/>
      <c r="H18" s="83"/>
      <c r="I18" s="83"/>
      <c r="J18" s="83"/>
      <c r="K18" s="83"/>
      <c r="L18" s="83"/>
    </row>
    <row r="19" spans="1:12">
      <c r="B19" s="83"/>
      <c r="C19" s="83"/>
      <c r="D19" s="83"/>
      <c r="E19" s="83"/>
      <c r="F19" s="83"/>
      <c r="G19" s="83"/>
      <c r="H19" s="83"/>
      <c r="I19" s="83"/>
      <c r="J19" s="83"/>
      <c r="K19" s="83"/>
      <c r="L19" s="83"/>
    </row>
    <row r="20" spans="1:12">
      <c r="B20" s="83"/>
      <c r="C20" s="83"/>
      <c r="D20" s="83"/>
      <c r="E20" s="83"/>
      <c r="F20" s="83"/>
      <c r="G20" s="83"/>
      <c r="H20" s="83"/>
      <c r="I20" s="83"/>
      <c r="J20" s="83"/>
      <c r="K20" s="83"/>
      <c r="L20" s="83"/>
    </row>
    <row r="21" spans="1:12">
      <c r="B21" s="83"/>
      <c r="C21" s="83"/>
      <c r="D21" s="83"/>
      <c r="E21" s="83"/>
      <c r="F21" s="83"/>
      <c r="G21" s="83"/>
      <c r="H21" s="83"/>
      <c r="I21" s="83"/>
      <c r="J21" s="83"/>
      <c r="K21" s="83"/>
      <c r="L21" s="83"/>
    </row>
    <row r="22" spans="1:12">
      <c r="B22" s="83"/>
      <c r="C22" s="83"/>
      <c r="D22" s="83"/>
      <c r="E22" s="83"/>
      <c r="F22" s="83"/>
      <c r="G22" s="83"/>
      <c r="H22" s="83"/>
      <c r="I22" s="83"/>
      <c r="J22" s="83"/>
      <c r="K22" s="83"/>
      <c r="L22" s="83"/>
    </row>
    <row r="23" spans="1:12">
      <c r="B23" s="83"/>
      <c r="C23" s="83"/>
      <c r="D23" s="83"/>
      <c r="E23" s="83"/>
      <c r="F23" s="83"/>
      <c r="G23" s="83"/>
      <c r="H23" s="83"/>
      <c r="I23" s="83"/>
      <c r="J23" s="83"/>
      <c r="K23" s="83"/>
      <c r="L23" s="83"/>
    </row>
    <row r="24" spans="1:12">
      <c r="B24" s="83"/>
      <c r="C24" s="83"/>
      <c r="D24" s="83"/>
      <c r="E24" s="83"/>
      <c r="F24" s="83"/>
      <c r="G24" s="83"/>
      <c r="H24" s="83"/>
      <c r="I24" s="83"/>
      <c r="J24" s="83"/>
      <c r="K24" s="83"/>
      <c r="L24" s="83"/>
    </row>
    <row r="25" spans="1:12">
      <c r="B25" s="83"/>
      <c r="C25" s="83"/>
      <c r="D25" s="83"/>
      <c r="E25" s="83"/>
      <c r="F25" s="83"/>
      <c r="G25" s="83"/>
      <c r="H25" s="83"/>
      <c r="I25" s="83"/>
      <c r="J25" s="83"/>
      <c r="K25" s="83"/>
      <c r="L25" s="83"/>
    </row>
    <row r="26" spans="1:12">
      <c r="B26" s="83"/>
      <c r="C26" s="83"/>
      <c r="D26" s="83"/>
      <c r="E26" s="83"/>
      <c r="F26" s="83"/>
      <c r="G26" s="83"/>
      <c r="H26" s="83"/>
      <c r="I26" s="83"/>
      <c r="J26" s="83"/>
      <c r="K26" s="83"/>
      <c r="L26" s="83"/>
    </row>
    <row r="27" spans="1:12">
      <c r="B27" s="83"/>
      <c r="C27" s="83"/>
      <c r="D27" s="83"/>
      <c r="E27" s="83"/>
      <c r="F27" s="83"/>
      <c r="G27" s="83"/>
      <c r="H27" s="83"/>
      <c r="I27" s="83"/>
      <c r="J27" s="83"/>
      <c r="K27" s="83"/>
      <c r="L27" s="83"/>
    </row>
    <row r="28" spans="1:12">
      <c r="B28" s="83"/>
      <c r="C28" s="83"/>
      <c r="D28" s="83"/>
      <c r="E28" s="83"/>
      <c r="F28" s="83"/>
      <c r="G28" s="83"/>
      <c r="H28" s="83"/>
      <c r="I28" s="83"/>
      <c r="J28" s="83"/>
      <c r="K28" s="83"/>
      <c r="L28" s="83"/>
    </row>
    <row r="29" spans="1:12">
      <c r="B29" s="83"/>
      <c r="C29" s="83"/>
      <c r="D29" s="83"/>
      <c r="E29" s="83"/>
      <c r="F29" s="83"/>
      <c r="G29" s="83"/>
      <c r="H29" s="83"/>
      <c r="I29" s="83"/>
      <c r="J29" s="83"/>
      <c r="K29" s="83"/>
      <c r="L29" s="83"/>
    </row>
    <row r="30" spans="1:12" ht="84.75" customHeight="1">
      <c r="A30" s="445"/>
      <c r="B30" s="438" t="e">
        <f>'2c. Enter SHS Data'!F5</f>
        <v>#VALUE!</v>
      </c>
      <c r="C30" s="438" t="str">
        <f>'2c. Enter SHS Data'!I5</f>
        <v>Percentage of students who have dropped out (for most recent year available)</v>
      </c>
      <c r="I30" s="83"/>
      <c r="J30" s="83"/>
      <c r="K30" s="83"/>
      <c r="L30" s="83"/>
    </row>
    <row r="31" spans="1:12" ht="15.75">
      <c r="A31" s="439" t="s">
        <v>148</v>
      </c>
      <c r="B31" s="451" t="e">
        <f>'2c. Enter SHS Data'!F7</f>
        <v>#VALUE!</v>
      </c>
      <c r="C31" s="451" t="str">
        <f>'2c. Enter SHS Data'!I7</f>
        <v/>
      </c>
      <c r="I31" s="83"/>
      <c r="J31" s="83"/>
      <c r="K31" s="83"/>
      <c r="L31" s="83"/>
    </row>
    <row r="32" spans="1:12" ht="15.75">
      <c r="A32" s="441" t="s">
        <v>13</v>
      </c>
      <c r="B32" s="452" t="str">
        <f>'2c. Enter SHS Data'!F8</f>
        <v/>
      </c>
      <c r="C32" s="452" t="str">
        <f>'2c. Enter SHS Data'!I8</f>
        <v/>
      </c>
      <c r="I32" s="83"/>
      <c r="J32" s="83"/>
      <c r="K32" s="83"/>
      <c r="L32" s="83"/>
    </row>
    <row r="33" spans="1:12" ht="15.75">
      <c r="A33" s="443" t="s">
        <v>240</v>
      </c>
      <c r="B33" s="453" t="str">
        <f ca="1">'2c. Enter SHS Data'!F9</f>
        <v/>
      </c>
      <c r="C33" s="453" t="str">
        <f ca="1">'2c. Enter SHS Data'!I9</f>
        <v/>
      </c>
      <c r="I33" s="83"/>
      <c r="J33" s="83"/>
      <c r="K33" s="83"/>
      <c r="L33" s="83"/>
    </row>
    <row r="36" spans="1:12" ht="19.5" customHeight="1">
      <c r="A36" s="497" t="s">
        <v>3</v>
      </c>
      <c r="B36" s="9"/>
      <c r="C36" s="9"/>
      <c r="D36" s="9"/>
      <c r="E36" s="9"/>
      <c r="F36" s="9"/>
      <c r="G36" s="9"/>
      <c r="H36" s="9"/>
      <c r="I36" s="9"/>
      <c r="J36" s="9"/>
    </row>
    <row r="39" spans="1:12">
      <c r="B39" s="83"/>
      <c r="C39" s="83"/>
      <c r="D39" s="83"/>
      <c r="E39" s="83"/>
      <c r="F39" s="83"/>
      <c r="G39" s="83"/>
      <c r="H39" s="87"/>
      <c r="I39" s="83"/>
      <c r="J39" s="83"/>
      <c r="K39" s="83"/>
      <c r="L39" s="83"/>
    </row>
    <row r="40" spans="1:12">
      <c r="B40" s="83"/>
      <c r="C40" s="83"/>
      <c r="D40" s="83"/>
      <c r="E40" s="83"/>
      <c r="F40" s="83"/>
      <c r="G40" s="83"/>
      <c r="H40" s="83"/>
      <c r="I40" s="83"/>
      <c r="J40" s="83"/>
      <c r="K40" s="83"/>
      <c r="L40" s="83"/>
    </row>
    <row r="41" spans="1:12">
      <c r="B41" s="83"/>
      <c r="C41" s="83"/>
      <c r="D41" s="83"/>
      <c r="E41" s="83"/>
      <c r="F41" s="83"/>
      <c r="G41" s="83"/>
      <c r="H41" s="83"/>
      <c r="I41" s="83"/>
      <c r="J41" s="83"/>
      <c r="K41" s="83"/>
      <c r="L41" s="83"/>
    </row>
    <row r="42" spans="1:12">
      <c r="B42" s="83"/>
      <c r="C42" s="83"/>
      <c r="D42" s="83"/>
      <c r="E42" s="83"/>
      <c r="F42" s="83"/>
      <c r="G42" s="83"/>
      <c r="H42" s="83"/>
      <c r="I42" s="83"/>
      <c r="J42" s="83"/>
      <c r="K42" s="83"/>
      <c r="L42" s="83"/>
    </row>
    <row r="43" spans="1:12">
      <c r="B43" s="83"/>
      <c r="C43" s="83"/>
      <c r="D43" s="83"/>
      <c r="E43" s="83"/>
      <c r="F43" s="83"/>
      <c r="G43" s="83"/>
      <c r="H43" s="83"/>
      <c r="I43" s="83"/>
      <c r="J43" s="83"/>
      <c r="K43" s="83"/>
      <c r="L43" s="83"/>
    </row>
    <row r="44" spans="1:12">
      <c r="B44" s="83"/>
      <c r="C44" s="83"/>
      <c r="D44" s="83"/>
      <c r="E44" s="83"/>
      <c r="F44" s="83"/>
      <c r="G44" s="83"/>
      <c r="H44" s="83"/>
      <c r="I44" s="83"/>
      <c r="J44" s="83"/>
      <c r="K44" s="83"/>
      <c r="L44" s="83"/>
    </row>
    <row r="45" spans="1:12">
      <c r="B45" s="83"/>
      <c r="C45" s="83"/>
      <c r="D45" s="83"/>
      <c r="E45" s="83"/>
      <c r="F45" s="83"/>
      <c r="G45" s="83"/>
      <c r="H45" s="83"/>
      <c r="I45" s="83"/>
      <c r="J45" s="83"/>
      <c r="K45" s="83"/>
      <c r="L45" s="83"/>
    </row>
    <row r="46" spans="1:12">
      <c r="B46" s="83"/>
      <c r="C46" s="83"/>
      <c r="D46" s="83"/>
      <c r="E46" s="83"/>
      <c r="F46" s="83"/>
      <c r="G46" s="83"/>
      <c r="H46" s="83"/>
      <c r="I46" s="83"/>
      <c r="J46" s="83"/>
      <c r="K46" s="83"/>
      <c r="L46" s="83"/>
    </row>
    <row r="47" spans="1:12">
      <c r="B47" s="83"/>
      <c r="C47" s="83"/>
      <c r="D47" s="83"/>
      <c r="E47" s="83"/>
      <c r="F47" s="83"/>
      <c r="G47" s="83"/>
      <c r="H47" s="83"/>
      <c r="I47" s="83"/>
      <c r="J47" s="83"/>
      <c r="K47" s="83"/>
      <c r="L47" s="83"/>
    </row>
    <row r="48" spans="1:12">
      <c r="B48" s="83"/>
      <c r="C48" s="83"/>
      <c r="D48" s="83"/>
      <c r="E48" s="83"/>
      <c r="F48" s="83"/>
      <c r="G48" s="83"/>
      <c r="H48" s="83"/>
      <c r="I48" s="83"/>
      <c r="J48" s="83"/>
      <c r="K48" s="83"/>
      <c r="L48" s="83"/>
    </row>
    <row r="49" spans="1:12">
      <c r="B49" s="83"/>
      <c r="C49" s="83"/>
      <c r="D49" s="83"/>
      <c r="E49" s="83"/>
      <c r="F49" s="83"/>
      <c r="G49" s="83"/>
      <c r="H49" s="83"/>
      <c r="I49" s="83"/>
      <c r="J49" s="83"/>
      <c r="K49" s="83"/>
      <c r="L49" s="83"/>
    </row>
    <row r="50" spans="1:12">
      <c r="B50" s="83"/>
      <c r="C50" s="83"/>
      <c r="D50" s="83"/>
      <c r="E50" s="83"/>
      <c r="F50" s="83"/>
      <c r="G50" s="83"/>
      <c r="H50" s="83"/>
      <c r="I50" s="83"/>
      <c r="J50" s="83"/>
      <c r="K50" s="83"/>
      <c r="L50" s="83"/>
    </row>
    <row r="51" spans="1:12">
      <c r="B51" s="83"/>
      <c r="C51" s="83"/>
      <c r="D51" s="83"/>
      <c r="E51" s="83"/>
      <c r="F51" s="83"/>
      <c r="G51" s="83"/>
      <c r="H51" s="83"/>
      <c r="I51" s="83"/>
      <c r="J51" s="83"/>
      <c r="K51" s="83"/>
      <c r="L51" s="83"/>
    </row>
    <row r="52" spans="1:12">
      <c r="B52" s="83"/>
      <c r="C52" s="83"/>
      <c r="D52" s="83"/>
      <c r="E52" s="83"/>
      <c r="F52" s="83"/>
      <c r="G52" s="83"/>
      <c r="H52" s="83"/>
      <c r="I52" s="83"/>
      <c r="J52" s="83"/>
      <c r="K52" s="83"/>
      <c r="L52" s="83"/>
    </row>
    <row r="53" spans="1:12">
      <c r="B53" s="83"/>
      <c r="C53" s="83"/>
      <c r="D53" s="83"/>
      <c r="E53" s="83"/>
      <c r="F53" s="83"/>
      <c r="G53" s="83"/>
      <c r="H53" s="83"/>
      <c r="I53" s="83"/>
      <c r="J53" s="83"/>
      <c r="K53" s="83"/>
      <c r="L53" s="83"/>
    </row>
    <row r="54" spans="1:12">
      <c r="B54" s="83"/>
      <c r="C54" s="83"/>
      <c r="D54" s="83"/>
      <c r="E54" s="83"/>
      <c r="F54" s="83"/>
      <c r="G54" s="83"/>
      <c r="H54" s="83"/>
      <c r="I54" s="83"/>
      <c r="J54" s="83"/>
      <c r="K54" s="83"/>
      <c r="L54" s="83"/>
    </row>
    <row r="55" spans="1:12">
      <c r="B55" s="83"/>
      <c r="C55" s="83"/>
      <c r="D55" s="83"/>
      <c r="E55" s="83"/>
      <c r="F55" s="83"/>
      <c r="G55" s="83"/>
      <c r="H55" s="83"/>
      <c r="I55" s="83"/>
      <c r="J55" s="83"/>
      <c r="K55" s="83"/>
      <c r="L55" s="83"/>
    </row>
    <row r="56" spans="1:12">
      <c r="B56" s="83"/>
      <c r="C56" s="83"/>
      <c r="D56" s="83"/>
      <c r="E56" s="83"/>
      <c r="F56" s="83"/>
      <c r="G56" s="83"/>
      <c r="H56" s="83"/>
      <c r="I56" s="83"/>
      <c r="J56" s="83"/>
      <c r="K56" s="83"/>
      <c r="L56" s="83"/>
    </row>
    <row r="57" spans="1:12">
      <c r="J57" s="83"/>
      <c r="K57" s="83"/>
      <c r="L57" s="83"/>
    </row>
    <row r="58" spans="1:12" ht="31.5">
      <c r="A58" s="445"/>
      <c r="B58" s="438" t="s">
        <v>150</v>
      </c>
      <c r="C58" s="438" t="s">
        <v>151</v>
      </c>
      <c r="D58" s="438" t="s">
        <v>152</v>
      </c>
      <c r="E58" s="438" t="s">
        <v>245</v>
      </c>
      <c r="F58" s="83"/>
      <c r="G58" s="83"/>
      <c r="H58" s="83"/>
      <c r="J58" s="83"/>
      <c r="K58" s="83"/>
      <c r="L58" s="83"/>
    </row>
    <row r="59" spans="1:12" ht="15.75">
      <c r="A59" s="439" t="s">
        <v>148</v>
      </c>
      <c r="B59" s="440" t="str">
        <f>'2c. Enter SHS Data'!L7</f>
        <v/>
      </c>
      <c r="C59" s="440" t="str">
        <f>'2c. Enter SHS Data'!O7</f>
        <v/>
      </c>
      <c r="D59" s="440" t="str">
        <f>'2c. Enter SHS Data'!R7</f>
        <v/>
      </c>
      <c r="E59" s="440" t="str">
        <f>'2c. Enter SHS Data'!U7</f>
        <v/>
      </c>
      <c r="F59" s="83"/>
      <c r="G59" s="83"/>
      <c r="H59" s="83"/>
      <c r="J59" s="83"/>
      <c r="K59" s="83"/>
      <c r="L59" s="83"/>
    </row>
    <row r="60" spans="1:12" ht="15.75">
      <c r="A60" s="441" t="s">
        <v>13</v>
      </c>
      <c r="B60" s="442" t="str">
        <f>'2c. Enter SHS Data'!L8</f>
        <v/>
      </c>
      <c r="C60" s="442" t="str">
        <f>'2c. Enter SHS Data'!O8</f>
        <v/>
      </c>
      <c r="D60" s="442" t="str">
        <f>'2c. Enter SHS Data'!R8</f>
        <v/>
      </c>
      <c r="E60" s="442" t="str">
        <f>'2c. Enter SHS Data'!U8</f>
        <v/>
      </c>
      <c r="F60" s="83"/>
      <c r="G60" s="83"/>
      <c r="H60" s="83"/>
      <c r="J60" s="83"/>
      <c r="K60" s="83"/>
      <c r="L60" s="83"/>
    </row>
    <row r="61" spans="1:12" ht="18" customHeight="1">
      <c r="A61" s="443" t="s">
        <v>240</v>
      </c>
      <c r="B61" s="444" t="str">
        <f ca="1">'2c. Enter SHS Data'!L9</f>
        <v/>
      </c>
      <c r="C61" s="444" t="str">
        <f ca="1">'2c. Enter SHS Data'!O9</f>
        <v/>
      </c>
      <c r="D61" s="444" t="str">
        <f ca="1">'2c. Enter SHS Data'!R9</f>
        <v/>
      </c>
      <c r="E61" s="444" t="str">
        <f ca="1">'2c. Enter SHS Data'!U9</f>
        <v/>
      </c>
      <c r="F61" s="83"/>
      <c r="G61" s="83"/>
      <c r="H61" s="83"/>
      <c r="J61" s="83"/>
      <c r="K61" s="83"/>
      <c r="L61" s="83"/>
    </row>
    <row r="62" spans="1:12" ht="18" customHeight="1">
      <c r="A62" s="172"/>
      <c r="B62" s="173"/>
      <c r="C62" s="173"/>
      <c r="D62" s="173"/>
      <c r="E62" s="173"/>
      <c r="F62" s="83"/>
      <c r="G62" s="83"/>
      <c r="H62" s="83"/>
      <c r="J62" s="83"/>
      <c r="K62" s="83"/>
      <c r="L62" s="83"/>
    </row>
    <row r="64" spans="1:12" ht="19.5" customHeight="1">
      <c r="A64" s="497" t="s">
        <v>242</v>
      </c>
      <c r="B64" s="9"/>
      <c r="C64" s="9"/>
      <c r="D64" s="9"/>
      <c r="E64" s="9"/>
      <c r="F64" s="9"/>
      <c r="G64" s="9"/>
      <c r="H64" s="9"/>
      <c r="I64" s="9"/>
      <c r="J64" s="9"/>
    </row>
    <row r="67" spans="2:12">
      <c r="B67" s="83"/>
      <c r="C67" s="83"/>
      <c r="D67" s="83"/>
      <c r="E67" s="83"/>
      <c r="F67" s="83"/>
      <c r="G67" s="83"/>
      <c r="H67" s="87"/>
      <c r="I67" s="83"/>
      <c r="J67" s="83"/>
      <c r="K67" s="83"/>
      <c r="L67" s="83"/>
    </row>
    <row r="68" spans="2:12">
      <c r="B68" s="83"/>
      <c r="C68" s="83"/>
      <c r="D68" s="83"/>
      <c r="E68" s="83"/>
      <c r="F68" s="83"/>
      <c r="G68" s="83"/>
      <c r="H68" s="83"/>
      <c r="I68" s="83"/>
      <c r="J68" s="83"/>
      <c r="K68" s="83"/>
      <c r="L68" s="83"/>
    </row>
    <row r="69" spans="2:12">
      <c r="B69" s="83"/>
      <c r="C69" s="83"/>
      <c r="D69" s="83"/>
      <c r="E69" s="83"/>
      <c r="F69" s="83"/>
      <c r="G69" s="83"/>
      <c r="H69" s="83"/>
      <c r="I69" s="83"/>
      <c r="J69" s="83"/>
      <c r="K69" s="83"/>
      <c r="L69" s="83"/>
    </row>
    <row r="70" spans="2:12">
      <c r="B70" s="83"/>
      <c r="C70" s="83"/>
      <c r="D70" s="83"/>
      <c r="E70" s="83"/>
      <c r="F70" s="83"/>
      <c r="G70" s="83"/>
      <c r="H70" s="83"/>
      <c r="I70" s="83"/>
      <c r="J70" s="83"/>
      <c r="K70" s="83"/>
      <c r="L70" s="83"/>
    </row>
    <row r="71" spans="2:12">
      <c r="B71" s="83"/>
      <c r="C71" s="83"/>
      <c r="D71" s="83"/>
      <c r="E71" s="83"/>
      <c r="F71" s="83"/>
      <c r="G71" s="83"/>
      <c r="H71" s="83"/>
      <c r="I71" s="83"/>
      <c r="J71" s="83"/>
      <c r="K71" s="83"/>
      <c r="L71" s="83"/>
    </row>
    <row r="72" spans="2:12">
      <c r="B72" s="83"/>
      <c r="C72" s="83"/>
      <c r="D72" s="83"/>
      <c r="E72" s="83"/>
      <c r="F72" s="83"/>
      <c r="G72" s="83"/>
      <c r="H72" s="83"/>
      <c r="I72" s="83"/>
      <c r="J72" s="83"/>
      <c r="K72" s="83"/>
      <c r="L72" s="83"/>
    </row>
    <row r="73" spans="2:12">
      <c r="B73" s="83"/>
      <c r="C73" s="83"/>
      <c r="D73" s="83"/>
      <c r="E73" s="83"/>
      <c r="F73" s="83"/>
      <c r="G73" s="83"/>
      <c r="H73" s="83"/>
      <c r="I73" s="83"/>
      <c r="J73" s="83"/>
      <c r="K73" s="83"/>
      <c r="L73" s="83"/>
    </row>
    <row r="74" spans="2:12">
      <c r="B74" s="83"/>
      <c r="C74" s="83"/>
      <c r="D74" s="83"/>
      <c r="E74" s="83"/>
      <c r="F74" s="83"/>
      <c r="G74" s="83"/>
      <c r="H74" s="83"/>
      <c r="I74" s="83"/>
      <c r="J74" s="83"/>
      <c r="K74" s="83"/>
      <c r="L74" s="83"/>
    </row>
    <row r="75" spans="2:12">
      <c r="B75" s="83"/>
      <c r="C75" s="83"/>
      <c r="D75" s="83"/>
      <c r="E75" s="83"/>
      <c r="F75" s="83"/>
      <c r="G75" s="83"/>
      <c r="H75" s="83"/>
      <c r="I75" s="83"/>
      <c r="J75" s="83"/>
      <c r="K75" s="83"/>
      <c r="L75" s="83"/>
    </row>
    <row r="76" spans="2:12">
      <c r="B76" s="83"/>
      <c r="C76" s="83"/>
      <c r="D76" s="83"/>
      <c r="E76" s="83"/>
      <c r="F76" s="83"/>
      <c r="G76" s="83"/>
      <c r="H76" s="83"/>
      <c r="I76" s="83"/>
      <c r="J76" s="83"/>
      <c r="K76" s="83"/>
      <c r="L76" s="83"/>
    </row>
    <row r="77" spans="2:12">
      <c r="B77" s="83"/>
      <c r="C77" s="83"/>
      <c r="D77" s="83"/>
      <c r="E77" s="83"/>
      <c r="F77" s="83"/>
      <c r="G77" s="83"/>
      <c r="H77" s="83"/>
      <c r="I77" s="83"/>
      <c r="J77" s="83"/>
      <c r="K77" s="83"/>
      <c r="L77" s="83"/>
    </row>
    <row r="78" spans="2:12">
      <c r="B78" s="83"/>
      <c r="C78" s="83"/>
      <c r="D78" s="83"/>
      <c r="E78" s="83"/>
      <c r="F78" s="83"/>
      <c r="G78" s="83"/>
      <c r="H78" s="83"/>
      <c r="I78" s="83"/>
      <c r="J78" s="83"/>
      <c r="K78" s="83"/>
      <c r="L78" s="83"/>
    </row>
    <row r="79" spans="2:12">
      <c r="B79" s="83"/>
      <c r="C79" s="83"/>
      <c r="D79" s="83"/>
      <c r="E79" s="83"/>
      <c r="F79" s="83"/>
      <c r="G79" s="83"/>
      <c r="H79" s="83"/>
      <c r="I79" s="83"/>
      <c r="J79" s="83"/>
      <c r="K79" s="83"/>
      <c r="L79" s="83"/>
    </row>
    <row r="80" spans="2:12">
      <c r="B80" s="83"/>
      <c r="C80" s="83"/>
      <c r="D80" s="83"/>
      <c r="E80" s="83"/>
      <c r="F80" s="83"/>
      <c r="G80" s="83"/>
      <c r="H80" s="83"/>
      <c r="I80" s="83"/>
      <c r="J80" s="83"/>
      <c r="K80" s="83"/>
      <c r="L80" s="83"/>
    </row>
    <row r="81" spans="1:12">
      <c r="B81" s="83"/>
      <c r="C81" s="83"/>
      <c r="D81" s="83"/>
      <c r="E81" s="83"/>
      <c r="F81" s="83"/>
      <c r="G81" s="83"/>
      <c r="H81" s="83"/>
      <c r="I81" s="83"/>
      <c r="J81" s="83"/>
      <c r="K81" s="83"/>
      <c r="L81" s="83"/>
    </row>
    <row r="82" spans="1:12">
      <c r="B82" s="83"/>
      <c r="C82" s="83"/>
      <c r="D82" s="83"/>
      <c r="E82" s="83"/>
      <c r="F82" s="83"/>
      <c r="G82" s="83"/>
      <c r="H82" s="83"/>
      <c r="I82" s="83"/>
      <c r="J82" s="83"/>
      <c r="K82" s="83"/>
      <c r="L82" s="83"/>
    </row>
    <row r="83" spans="1:12">
      <c r="B83" s="83"/>
      <c r="C83" s="83"/>
      <c r="D83" s="83"/>
      <c r="E83" s="83"/>
      <c r="F83" s="83"/>
      <c r="G83" s="83"/>
      <c r="H83" s="83"/>
      <c r="I83" s="83"/>
      <c r="J83" s="83"/>
      <c r="K83" s="83"/>
      <c r="L83" s="83"/>
    </row>
    <row r="84" spans="1:12">
      <c r="B84" s="83"/>
      <c r="C84" s="83"/>
      <c r="D84" s="83"/>
      <c r="E84" s="83"/>
      <c r="F84" s="83"/>
      <c r="G84" s="83"/>
      <c r="H84" s="83"/>
      <c r="I84" s="83"/>
      <c r="J84" s="83"/>
      <c r="K84" s="83"/>
      <c r="L84" s="83"/>
    </row>
    <row r="85" spans="1:12" ht="95.25" customHeight="1">
      <c r="A85" s="445"/>
      <c r="B85" s="438" t="str">
        <f>'2c. Enter SHS Data'!X5</f>
        <v>Percentage of schools that have conducted a school climate survey</v>
      </c>
      <c r="C85" s="438" t="str">
        <f>'2c. Enter SHS Data'!AA5</f>
        <v>Percentage of schools that have used a school climate survey to drive decision-making</v>
      </c>
      <c r="I85" s="83"/>
      <c r="J85" s="83"/>
      <c r="K85" s="83"/>
      <c r="L85" s="83"/>
    </row>
    <row r="86" spans="1:12" ht="15.75">
      <c r="A86" s="439" t="s">
        <v>148</v>
      </c>
      <c r="B86" s="451" t="str">
        <f>'2c. Enter SHS Data'!X7</f>
        <v/>
      </c>
      <c r="C86" s="451" t="str">
        <f>'2c. Enter SHS Data'!AA7</f>
        <v/>
      </c>
      <c r="I86" s="83"/>
      <c r="J86" s="83"/>
      <c r="K86" s="83"/>
      <c r="L86" s="83"/>
    </row>
    <row r="87" spans="1:12" ht="15.75">
      <c r="A87" s="441" t="s">
        <v>13</v>
      </c>
      <c r="B87" s="452" t="str">
        <f>'2c. Enter SHS Data'!X8</f>
        <v/>
      </c>
      <c r="C87" s="452" t="str">
        <f>'2c. Enter SHS Data'!AA8</f>
        <v/>
      </c>
      <c r="I87" s="83"/>
      <c r="J87" s="83"/>
      <c r="K87" s="83"/>
      <c r="L87" s="83"/>
    </row>
    <row r="88" spans="1:12" ht="15.75">
      <c r="A88" s="443" t="s">
        <v>240</v>
      </c>
      <c r="B88" s="453" t="str">
        <f ca="1">'2c. Enter SHS Data'!X9</f>
        <v/>
      </c>
      <c r="C88" s="453" t="str">
        <f ca="1">'2c. Enter SHS Data'!AA9</f>
        <v/>
      </c>
      <c r="I88" s="83"/>
      <c r="J88" s="83"/>
      <c r="K88" s="83"/>
      <c r="L88" s="83"/>
    </row>
    <row r="89" spans="1:12" ht="15.75">
      <c r="A89" s="92"/>
      <c r="B89" s="92"/>
      <c r="C89" s="92"/>
    </row>
    <row r="91" spans="1:12" ht="19.5" customHeight="1">
      <c r="A91" s="497" t="s">
        <v>381</v>
      </c>
      <c r="B91" s="9"/>
      <c r="C91" s="9"/>
      <c r="D91" s="9"/>
      <c r="E91" s="9"/>
      <c r="F91" s="9"/>
      <c r="G91" s="9"/>
      <c r="H91" s="9"/>
      <c r="I91" s="9"/>
      <c r="J91" s="9"/>
    </row>
    <row r="93" spans="1:12">
      <c r="B93" s="83"/>
      <c r="C93" s="83"/>
      <c r="D93" s="83"/>
      <c r="E93" s="83"/>
      <c r="F93" s="83"/>
      <c r="G93" s="83"/>
      <c r="H93" s="87"/>
      <c r="I93" s="83"/>
      <c r="J93" s="83"/>
      <c r="K93" s="83"/>
      <c r="L93" s="83"/>
    </row>
    <row r="94" spans="1:12">
      <c r="B94" s="83"/>
      <c r="C94" s="83"/>
      <c r="D94" s="83"/>
      <c r="E94" s="83"/>
      <c r="F94" s="83"/>
      <c r="G94" s="83"/>
      <c r="H94" s="83"/>
      <c r="I94" s="83"/>
      <c r="J94" s="83"/>
      <c r="K94" s="83"/>
      <c r="L94" s="83"/>
    </row>
    <row r="95" spans="1:12">
      <c r="B95" s="83"/>
      <c r="C95" s="83"/>
      <c r="D95" s="83"/>
      <c r="E95" s="83"/>
      <c r="F95" s="83"/>
      <c r="G95" s="83"/>
      <c r="H95" s="83"/>
      <c r="I95" s="83"/>
      <c r="J95" s="83"/>
      <c r="K95" s="83"/>
      <c r="L95" s="83"/>
    </row>
    <row r="96" spans="1:12">
      <c r="B96" s="83"/>
      <c r="C96" s="83"/>
      <c r="D96" s="83"/>
      <c r="E96" s="83"/>
      <c r="F96" s="83"/>
      <c r="G96" s="83"/>
      <c r="H96" s="83"/>
      <c r="I96" s="83"/>
      <c r="J96" s="83"/>
      <c r="K96" s="83"/>
      <c r="L96" s="83"/>
    </row>
    <row r="97" spans="1:12">
      <c r="B97" s="83"/>
      <c r="C97" s="83"/>
      <c r="D97" s="83"/>
      <c r="E97" s="83"/>
      <c r="F97" s="83"/>
      <c r="G97" s="83"/>
      <c r="H97" s="83"/>
      <c r="I97" s="83"/>
      <c r="J97" s="83"/>
      <c r="K97" s="83"/>
      <c r="L97" s="83"/>
    </row>
    <row r="98" spans="1:12">
      <c r="B98" s="83"/>
      <c r="C98" s="83"/>
      <c r="D98" s="83"/>
      <c r="E98" s="83"/>
      <c r="F98" s="83"/>
      <c r="G98" s="83"/>
      <c r="H98" s="83"/>
      <c r="I98" s="83"/>
      <c r="J98" s="83"/>
      <c r="K98" s="83"/>
      <c r="L98" s="83"/>
    </row>
    <row r="99" spans="1:12">
      <c r="B99" s="83"/>
      <c r="C99" s="83"/>
      <c r="D99" s="83"/>
      <c r="E99" s="83"/>
      <c r="F99" s="83"/>
      <c r="G99" s="83"/>
      <c r="H99" s="83"/>
      <c r="I99" s="83"/>
      <c r="J99" s="83"/>
      <c r="K99" s="83"/>
      <c r="L99" s="83"/>
    </row>
    <row r="100" spans="1:12">
      <c r="B100" s="83"/>
      <c r="C100" s="83"/>
      <c r="D100" s="83"/>
      <c r="E100" s="83"/>
      <c r="F100" s="83"/>
      <c r="G100" s="83"/>
      <c r="H100" s="83"/>
      <c r="I100" s="83"/>
      <c r="J100" s="83"/>
      <c r="K100" s="83"/>
      <c r="L100" s="83"/>
    </row>
    <row r="101" spans="1:12">
      <c r="B101" s="83"/>
      <c r="C101" s="83"/>
      <c r="D101" s="83"/>
      <c r="E101" s="83"/>
      <c r="F101" s="83"/>
      <c r="G101" s="83"/>
      <c r="H101" s="83"/>
      <c r="I101" s="83"/>
      <c r="J101" s="83"/>
      <c r="K101" s="83"/>
      <c r="L101" s="83"/>
    </row>
    <row r="102" spans="1:12">
      <c r="B102" s="83"/>
      <c r="C102" s="83"/>
      <c r="D102" s="83"/>
      <c r="E102" s="83"/>
      <c r="F102" s="83"/>
      <c r="G102" s="83"/>
      <c r="H102" s="83"/>
      <c r="I102" s="83"/>
      <c r="J102" s="83"/>
      <c r="K102" s="83"/>
      <c r="L102" s="83"/>
    </row>
    <row r="103" spans="1:12">
      <c r="B103" s="83"/>
      <c r="C103" s="83"/>
      <c r="D103" s="83"/>
      <c r="E103" s="83"/>
      <c r="F103" s="83"/>
      <c r="G103" s="83"/>
      <c r="H103" s="83"/>
      <c r="I103" s="83"/>
      <c r="J103" s="83"/>
      <c r="K103" s="83"/>
      <c r="L103" s="83"/>
    </row>
    <row r="104" spans="1:12">
      <c r="B104" s="83"/>
      <c r="C104" s="83"/>
      <c r="D104" s="83"/>
      <c r="E104" s="83"/>
      <c r="F104" s="83"/>
      <c r="G104" s="83"/>
      <c r="H104" s="83"/>
      <c r="I104" s="83"/>
      <c r="J104" s="83"/>
      <c r="K104" s="83"/>
      <c r="L104" s="83"/>
    </row>
    <row r="105" spans="1:12">
      <c r="B105" s="83"/>
      <c r="C105" s="83"/>
      <c r="D105" s="83"/>
      <c r="E105" s="83"/>
      <c r="F105" s="83"/>
      <c r="G105" s="83"/>
      <c r="H105" s="83"/>
      <c r="I105" s="83"/>
      <c r="J105" s="83"/>
      <c r="K105" s="83"/>
      <c r="L105" s="83"/>
    </row>
    <row r="106" spans="1:12">
      <c r="B106" s="83"/>
      <c r="C106" s="83"/>
      <c r="D106" s="83"/>
      <c r="E106" s="83"/>
      <c r="F106" s="83"/>
      <c r="G106" s="83"/>
      <c r="H106" s="83"/>
      <c r="I106" s="83"/>
      <c r="J106" s="83"/>
      <c r="K106" s="83"/>
      <c r="L106" s="83"/>
    </row>
    <row r="107" spans="1:12">
      <c r="B107" s="83"/>
      <c r="C107" s="83"/>
      <c r="D107" s="83"/>
      <c r="E107" s="83"/>
      <c r="F107" s="83"/>
      <c r="G107" s="83"/>
      <c r="H107" s="83"/>
      <c r="I107" s="83"/>
      <c r="J107" s="83"/>
      <c r="K107" s="83"/>
      <c r="L107" s="83"/>
    </row>
    <row r="108" spans="1:12">
      <c r="B108" s="83"/>
      <c r="C108" s="83"/>
      <c r="D108" s="83"/>
      <c r="E108" s="83"/>
      <c r="F108" s="83"/>
      <c r="G108" s="83"/>
      <c r="H108" s="83"/>
      <c r="I108" s="83"/>
      <c r="J108" s="83"/>
      <c r="K108" s="83"/>
      <c r="L108" s="83"/>
    </row>
    <row r="109" spans="1:12">
      <c r="B109" s="83"/>
      <c r="C109" s="83"/>
      <c r="D109" s="83"/>
      <c r="E109" s="83"/>
      <c r="F109" s="83"/>
      <c r="G109" s="83"/>
      <c r="H109" s="83"/>
      <c r="I109" s="83"/>
      <c r="J109" s="83"/>
      <c r="K109" s="83"/>
      <c r="L109" s="83"/>
    </row>
    <row r="110" spans="1:12">
      <c r="B110" s="83"/>
      <c r="C110" s="83"/>
      <c r="D110" s="83"/>
      <c r="E110" s="83"/>
      <c r="F110" s="83"/>
      <c r="G110" s="83"/>
      <c r="H110" s="83"/>
      <c r="I110" s="83"/>
      <c r="J110" s="83"/>
      <c r="K110" s="83"/>
      <c r="L110" s="83"/>
    </row>
    <row r="111" spans="1:12" ht="75" customHeight="1">
      <c r="A111" s="445"/>
      <c r="B111" s="438" t="s">
        <v>318</v>
      </c>
      <c r="C111" s="438" t="s">
        <v>316</v>
      </c>
      <c r="D111" s="438" t="s">
        <v>155</v>
      </c>
      <c r="I111" s="83"/>
      <c r="J111" s="83"/>
      <c r="K111" s="83"/>
      <c r="L111" s="83"/>
    </row>
    <row r="112" spans="1:12" ht="15.75">
      <c r="A112" s="439" t="s">
        <v>148</v>
      </c>
      <c r="B112" s="440" t="str">
        <f>'2c. Enter SHS Data'!AD7</f>
        <v/>
      </c>
      <c r="C112" s="440" t="str">
        <f>'2c. Enter SHS Data'!AG7</f>
        <v/>
      </c>
      <c r="D112" s="440" t="str">
        <f>'2c. Enter SHS Data'!AJ7</f>
        <v/>
      </c>
      <c r="I112" s="83"/>
      <c r="J112" s="83"/>
      <c r="K112" s="83"/>
      <c r="L112" s="83"/>
    </row>
    <row r="113" spans="1:12" ht="15.75">
      <c r="A113" s="441" t="s">
        <v>13</v>
      </c>
      <c r="B113" s="442" t="str">
        <f>'2c. Enter SHS Data'!AD8</f>
        <v/>
      </c>
      <c r="C113" s="442" t="str">
        <f>'2c. Enter SHS Data'!AG8</f>
        <v/>
      </c>
      <c r="D113" s="442" t="str">
        <f>'2c. Enter SHS Data'!AJ8</f>
        <v/>
      </c>
      <c r="I113" s="83"/>
      <c r="J113" s="83"/>
      <c r="K113" s="83"/>
      <c r="L113" s="83"/>
    </row>
    <row r="114" spans="1:12" ht="15.75">
      <c r="A114" s="443" t="s">
        <v>240</v>
      </c>
      <c r="B114" s="444" t="str">
        <f ca="1">'2c. Enter SHS Data'!AD9</f>
        <v/>
      </c>
      <c r="C114" s="444" t="str">
        <f ca="1">'2c. Enter SHS Data'!AG9</f>
        <v/>
      </c>
      <c r="D114" s="444" t="str">
        <f ca="1">'2c. Enter SHS Data'!AJ9</f>
        <v/>
      </c>
      <c r="I114" s="83"/>
      <c r="J114" s="83"/>
      <c r="K114" s="83"/>
      <c r="L114" s="83"/>
    </row>
    <row r="117" spans="1:12" ht="19.5" customHeight="1">
      <c r="A117" s="497" t="s">
        <v>49</v>
      </c>
      <c r="B117" s="9"/>
      <c r="C117" s="9"/>
      <c r="D117" s="9"/>
      <c r="E117" s="9"/>
      <c r="F117" s="9"/>
      <c r="G117" s="9"/>
      <c r="H117" s="9"/>
      <c r="I117" s="9"/>
      <c r="J117" s="9"/>
    </row>
    <row r="120" spans="1:12">
      <c r="B120" s="83"/>
      <c r="C120" s="83"/>
      <c r="D120" s="83"/>
      <c r="E120" s="83"/>
      <c r="F120" s="83"/>
      <c r="G120" s="83"/>
      <c r="H120" s="87"/>
      <c r="I120" s="83"/>
      <c r="J120" s="83"/>
      <c r="K120" s="83"/>
      <c r="L120" s="83"/>
    </row>
    <row r="121" spans="1:12">
      <c r="B121" s="83"/>
      <c r="C121" s="83"/>
      <c r="D121" s="83"/>
      <c r="E121" s="83"/>
      <c r="F121" s="83"/>
      <c r="G121" s="83"/>
      <c r="H121" s="83"/>
      <c r="I121" s="83"/>
      <c r="J121" s="83"/>
      <c r="K121" s="83"/>
      <c r="L121" s="83"/>
    </row>
    <row r="122" spans="1:12">
      <c r="B122" s="83"/>
      <c r="C122" s="83"/>
      <c r="D122" s="83"/>
      <c r="E122" s="83"/>
      <c r="F122" s="83"/>
      <c r="G122" s="83"/>
      <c r="H122" s="83"/>
      <c r="I122" s="83"/>
      <c r="J122" s="83"/>
      <c r="K122" s="83"/>
      <c r="L122" s="83"/>
    </row>
    <row r="123" spans="1:12">
      <c r="B123" s="83"/>
      <c r="C123" s="83"/>
      <c r="D123" s="83"/>
      <c r="E123" s="83"/>
      <c r="F123" s="83"/>
      <c r="G123" s="83"/>
      <c r="H123" s="83"/>
      <c r="I123" s="83"/>
      <c r="J123" s="83"/>
      <c r="K123" s="83"/>
      <c r="L123" s="83"/>
    </row>
    <row r="124" spans="1:12">
      <c r="B124" s="83"/>
      <c r="C124" s="83"/>
      <c r="D124" s="83"/>
      <c r="E124" s="83"/>
      <c r="F124" s="83"/>
      <c r="G124" s="83"/>
      <c r="H124" s="83"/>
      <c r="I124" s="83"/>
      <c r="J124" s="83"/>
      <c r="K124" s="83"/>
      <c r="L124" s="83"/>
    </row>
    <row r="125" spans="1:12">
      <c r="B125" s="83"/>
      <c r="C125" s="83"/>
      <c r="D125" s="83"/>
      <c r="E125" s="83"/>
      <c r="F125" s="83"/>
      <c r="G125" s="83"/>
      <c r="H125" s="83"/>
      <c r="I125" s="83"/>
      <c r="J125" s="83"/>
      <c r="K125" s="83"/>
      <c r="L125" s="83"/>
    </row>
    <row r="126" spans="1:12">
      <c r="B126" s="83"/>
      <c r="C126" s="83"/>
      <c r="D126" s="83"/>
      <c r="E126" s="83"/>
      <c r="F126" s="83"/>
      <c r="G126" s="83"/>
      <c r="H126" s="83"/>
      <c r="I126" s="83"/>
      <c r="J126" s="83"/>
      <c r="K126" s="83"/>
      <c r="L126" s="83"/>
    </row>
    <row r="127" spans="1:12">
      <c r="B127" s="83"/>
      <c r="C127" s="83"/>
      <c r="D127" s="83"/>
      <c r="E127" s="83"/>
      <c r="F127" s="83"/>
      <c r="G127" s="83"/>
      <c r="H127" s="83"/>
      <c r="I127" s="83"/>
      <c r="J127" s="83"/>
      <c r="K127" s="83"/>
      <c r="L127" s="83"/>
    </row>
    <row r="128" spans="1:12">
      <c r="B128" s="83"/>
      <c r="C128" s="83"/>
      <c r="D128" s="83"/>
      <c r="E128" s="83"/>
      <c r="F128" s="83"/>
      <c r="G128" s="83"/>
      <c r="H128" s="83"/>
      <c r="I128" s="83"/>
      <c r="J128" s="83"/>
      <c r="K128" s="83"/>
      <c r="L128" s="83"/>
    </row>
    <row r="129" spans="1:12">
      <c r="B129" s="83"/>
      <c r="C129" s="83"/>
      <c r="D129" s="83"/>
      <c r="E129" s="83"/>
      <c r="F129" s="83"/>
      <c r="G129" s="83"/>
      <c r="H129" s="83"/>
      <c r="I129" s="83"/>
      <c r="J129" s="83"/>
      <c r="K129" s="83"/>
      <c r="L129" s="83"/>
    </row>
    <row r="130" spans="1:12">
      <c r="B130" s="83"/>
      <c r="C130" s="83"/>
      <c r="D130" s="83"/>
      <c r="E130" s="83"/>
      <c r="F130" s="83"/>
      <c r="G130" s="83"/>
      <c r="H130" s="83"/>
      <c r="I130" s="83"/>
      <c r="J130" s="83"/>
      <c r="K130" s="83"/>
      <c r="L130" s="83"/>
    </row>
    <row r="131" spans="1:12">
      <c r="B131" s="83"/>
      <c r="C131" s="83"/>
      <c r="D131" s="83"/>
      <c r="E131" s="83"/>
      <c r="F131" s="83"/>
      <c r="G131" s="83"/>
      <c r="H131" s="83"/>
      <c r="I131" s="83"/>
      <c r="J131" s="83"/>
      <c r="K131" s="83"/>
      <c r="L131" s="83"/>
    </row>
    <row r="132" spans="1:12">
      <c r="B132" s="83"/>
      <c r="C132" s="83"/>
      <c r="D132" s="83"/>
      <c r="E132" s="83"/>
      <c r="F132" s="83"/>
      <c r="G132" s="83"/>
      <c r="H132" s="83"/>
      <c r="I132" s="83"/>
      <c r="J132" s="83"/>
      <c r="K132" s="83"/>
      <c r="L132" s="83"/>
    </row>
    <row r="133" spans="1:12">
      <c r="B133" s="83"/>
      <c r="C133" s="83"/>
      <c r="D133" s="83"/>
      <c r="E133" s="83"/>
      <c r="F133" s="83"/>
      <c r="G133" s="83"/>
      <c r="H133" s="83"/>
      <c r="I133" s="83"/>
      <c r="J133" s="83"/>
      <c r="K133" s="83"/>
      <c r="L133" s="83"/>
    </row>
    <row r="134" spans="1:12">
      <c r="B134" s="83"/>
      <c r="C134" s="83"/>
      <c r="D134" s="83"/>
      <c r="E134" s="83"/>
      <c r="F134" s="83"/>
      <c r="G134" s="83"/>
      <c r="H134" s="83"/>
      <c r="I134" s="83"/>
      <c r="J134" s="83"/>
      <c r="K134" s="83"/>
      <c r="L134" s="83"/>
    </row>
    <row r="135" spans="1:12">
      <c r="B135" s="83"/>
      <c r="C135" s="83"/>
      <c r="D135" s="83"/>
      <c r="E135" s="83"/>
      <c r="F135" s="83"/>
      <c r="G135" s="83"/>
      <c r="H135" s="83"/>
      <c r="I135" s="83"/>
      <c r="J135" s="83"/>
      <c r="K135" s="83"/>
      <c r="L135" s="83"/>
    </row>
    <row r="136" spans="1:12">
      <c r="B136" s="83"/>
      <c r="C136" s="83"/>
      <c r="D136" s="83"/>
      <c r="E136" s="83"/>
      <c r="F136" s="83"/>
      <c r="G136" s="83"/>
      <c r="H136" s="83"/>
      <c r="I136" s="83"/>
      <c r="J136" s="83"/>
      <c r="K136" s="83"/>
      <c r="L136" s="83"/>
    </row>
    <row r="137" spans="1:12">
      <c r="B137" s="83"/>
      <c r="C137" s="83"/>
      <c r="D137" s="83"/>
      <c r="E137" s="83"/>
      <c r="F137" s="83"/>
      <c r="G137" s="83"/>
      <c r="H137" s="83"/>
      <c r="I137" s="83"/>
      <c r="J137" s="83"/>
      <c r="K137" s="83"/>
      <c r="L137" s="83"/>
    </row>
    <row r="138" spans="1:12" ht="38.25" customHeight="1">
      <c r="A138" s="92"/>
      <c r="B138" s="720" t="str">
        <f>'2c. Enter SHS Data'!AM5</f>
        <v>Number of hours per week in-school service providers are available per 100 students</v>
      </c>
      <c r="C138" s="721"/>
      <c r="D138" s="83"/>
      <c r="E138" s="83"/>
      <c r="F138" s="83"/>
      <c r="G138" s="83"/>
      <c r="H138" s="83"/>
      <c r="I138" s="83"/>
      <c r="J138" s="83"/>
      <c r="K138" s="83"/>
      <c r="L138" s="83"/>
    </row>
    <row r="139" spans="1:12" ht="75" customHeight="1">
      <c r="A139" s="445"/>
      <c r="B139" s="438" t="s">
        <v>156</v>
      </c>
      <c r="C139" s="438" t="s">
        <v>266</v>
      </c>
      <c r="I139" s="83"/>
      <c r="J139" s="83"/>
      <c r="K139" s="83"/>
      <c r="L139" s="83"/>
    </row>
    <row r="140" spans="1:12" ht="15.75">
      <c r="A140" s="439" t="s">
        <v>148</v>
      </c>
      <c r="B140" s="440" t="str">
        <f>'2c. Enter SHS Data'!AM7</f>
        <v/>
      </c>
      <c r="C140" s="440" t="str">
        <f>'2c. Enter SHS Data'!AP7</f>
        <v/>
      </c>
      <c r="I140" s="83"/>
      <c r="J140" s="83"/>
      <c r="K140" s="83"/>
      <c r="L140" s="83"/>
    </row>
    <row r="141" spans="1:12" ht="15.75">
      <c r="A141" s="441" t="s">
        <v>13</v>
      </c>
      <c r="B141" s="442" t="str">
        <f>'2c. Enter SHS Data'!AM8</f>
        <v/>
      </c>
      <c r="C141" s="442" t="str">
        <f>'2c. Enter SHS Data'!AP8</f>
        <v/>
      </c>
      <c r="I141" s="83"/>
      <c r="J141" s="83"/>
      <c r="K141" s="83"/>
      <c r="L141" s="83"/>
    </row>
    <row r="142" spans="1:12" ht="15.75">
      <c r="A142" s="443" t="s">
        <v>240</v>
      </c>
      <c r="B142" s="444" t="str">
        <f ca="1">'2c. Enter SHS Data'!AM9</f>
        <v/>
      </c>
      <c r="C142" s="444" t="str">
        <f ca="1">'2c. Enter SHS Data'!AP9</f>
        <v/>
      </c>
      <c r="I142" s="83"/>
      <c r="J142" s="83"/>
      <c r="K142" s="83"/>
      <c r="L142" s="83"/>
    </row>
  </sheetData>
  <sheetProtection sheet="1" objects="1" scenarios="1"/>
  <mergeCells count="1">
    <mergeCell ref="B138:C138"/>
  </mergeCells>
  <pageMargins left="0.7" right="0.7" top="0.75" bottom="0.75" header="0.3" footer="0.3"/>
  <pageSetup scale="72" fitToHeight="0" pageOrder="overThenDown" orientation="landscape" r:id="rId1"/>
  <rowBreaks count="4" manualBreakCount="4">
    <brk id="35" max="9" man="1"/>
    <brk id="63" max="9" man="1"/>
    <brk id="90" max="9" man="1"/>
    <brk id="116" max="9" man="1"/>
  </rowBreaks>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theme="9"/>
    <pageSetUpPr autoPageBreaks="0"/>
  </sheetPr>
  <dimension ref="A1:L224"/>
  <sheetViews>
    <sheetView showGridLines="0" zoomScaleNormal="100" zoomScaleSheetLayoutView="100" workbookViewId="0"/>
  </sheetViews>
  <sheetFormatPr defaultColWidth="9.1328125" defaultRowHeight="14.25"/>
  <cols>
    <col min="1" max="1" width="33.59765625" customWidth="1"/>
    <col min="2" max="2" width="22.1328125" customWidth="1"/>
    <col min="3" max="3" width="13.1328125" customWidth="1"/>
    <col min="4" max="4" width="14.86328125" customWidth="1"/>
    <col min="5" max="5" width="9.1328125" customWidth="1"/>
    <col min="6" max="6" width="19.86328125" customWidth="1"/>
    <col min="7" max="7" width="15.1328125" customWidth="1"/>
    <col min="8" max="8" width="13.1328125" customWidth="1"/>
    <col min="9" max="9" width="2.1328125" customWidth="1"/>
    <col min="10" max="10" width="9.1328125" customWidth="1"/>
  </cols>
  <sheetData>
    <row r="1" spans="1:12" ht="21">
      <c r="A1" s="495" t="s">
        <v>597</v>
      </c>
      <c r="B1" s="4"/>
      <c r="C1" s="4"/>
      <c r="D1" s="4"/>
      <c r="E1" s="4"/>
      <c r="F1" s="4"/>
      <c r="G1" s="4"/>
      <c r="H1" s="4"/>
      <c r="I1" s="6"/>
    </row>
    <row r="2" spans="1:12">
      <c r="A2" s="23"/>
    </row>
    <row r="3" spans="1:12">
      <c r="A3" s="23"/>
    </row>
    <row r="4" spans="1:12">
      <c r="A4" s="23"/>
    </row>
    <row r="5" spans="1:12" ht="48" customHeight="1">
      <c r="A5" s="23"/>
    </row>
    <row r="6" spans="1:12" s="6" customFormat="1" ht="5.0999999999999996" customHeight="1">
      <c r="A6" s="13"/>
    </row>
    <row r="7" spans="1:12" ht="21">
      <c r="A7" s="497" t="s">
        <v>46</v>
      </c>
      <c r="B7" s="9"/>
      <c r="C7" s="9"/>
      <c r="D7" s="9"/>
      <c r="E7" s="9"/>
      <c r="F7" s="9"/>
      <c r="G7" s="9"/>
      <c r="H7" s="9"/>
      <c r="I7" s="6"/>
    </row>
    <row r="10" spans="1:12">
      <c r="B10" s="83"/>
      <c r="C10" s="83"/>
      <c r="D10" s="83"/>
      <c r="E10" s="83"/>
      <c r="F10" s="83"/>
      <c r="G10" s="83"/>
      <c r="H10" s="87"/>
      <c r="I10" s="83"/>
      <c r="J10" s="83"/>
      <c r="K10" s="83"/>
      <c r="L10" s="83"/>
    </row>
    <row r="11" spans="1:12">
      <c r="B11" s="83"/>
      <c r="C11" s="83"/>
      <c r="D11" s="83"/>
      <c r="E11" s="83"/>
      <c r="F11" s="83"/>
      <c r="G11" s="83"/>
      <c r="H11" s="83"/>
      <c r="I11" s="83"/>
      <c r="J11" s="83"/>
      <c r="K11" s="83"/>
      <c r="L11" s="83"/>
    </row>
    <row r="12" spans="1:12">
      <c r="B12" s="83"/>
      <c r="C12" s="83"/>
      <c r="D12" s="83"/>
      <c r="E12" s="83"/>
      <c r="F12" s="83"/>
      <c r="G12" s="83"/>
      <c r="H12" s="83"/>
      <c r="I12" s="83"/>
      <c r="J12" s="83"/>
      <c r="K12" s="83"/>
      <c r="L12" s="83"/>
    </row>
    <row r="13" spans="1:12">
      <c r="B13" s="83"/>
      <c r="C13" s="83"/>
      <c r="D13" s="83"/>
      <c r="E13" s="83"/>
      <c r="F13" s="83"/>
      <c r="G13" s="83"/>
      <c r="H13" s="83"/>
      <c r="I13" s="83"/>
      <c r="J13" s="83"/>
      <c r="K13" s="83"/>
      <c r="L13" s="83"/>
    </row>
    <row r="14" spans="1:12">
      <c r="B14" s="83"/>
      <c r="C14" s="83"/>
      <c r="D14" s="83"/>
      <c r="E14" s="83"/>
      <c r="F14" s="83"/>
      <c r="G14" s="83"/>
      <c r="H14" s="83"/>
      <c r="I14" s="83"/>
      <c r="J14" s="83"/>
      <c r="K14" s="83"/>
      <c r="L14" s="83"/>
    </row>
    <row r="15" spans="1:12">
      <c r="B15" s="83"/>
      <c r="C15" s="83"/>
      <c r="D15" s="83"/>
      <c r="E15" s="83"/>
      <c r="F15" s="83"/>
      <c r="G15" s="83"/>
      <c r="H15" s="83"/>
      <c r="I15" s="83"/>
      <c r="J15" s="83"/>
      <c r="K15" s="83"/>
      <c r="L15" s="83"/>
    </row>
    <row r="16" spans="1:12">
      <c r="B16" s="83"/>
      <c r="C16" s="83"/>
      <c r="D16" s="83"/>
      <c r="E16" s="83"/>
      <c r="F16" s="83"/>
      <c r="G16" s="83"/>
      <c r="H16" s="83"/>
      <c r="I16" s="83"/>
      <c r="J16" s="83"/>
      <c r="K16" s="83"/>
      <c r="L16" s="83"/>
    </row>
    <row r="17" spans="1:12">
      <c r="B17" s="83"/>
      <c r="C17" s="83"/>
      <c r="D17" s="83"/>
      <c r="E17" s="83"/>
      <c r="F17" s="83"/>
      <c r="G17" s="83"/>
      <c r="H17" s="83"/>
      <c r="I17" s="83"/>
      <c r="J17" s="83"/>
      <c r="K17" s="83"/>
      <c r="L17" s="83"/>
    </row>
    <row r="18" spans="1:12">
      <c r="B18" s="83"/>
      <c r="C18" s="83"/>
      <c r="D18" s="83"/>
      <c r="E18" s="83"/>
      <c r="F18" s="83"/>
      <c r="G18" s="83"/>
      <c r="H18" s="83"/>
      <c r="I18" s="83"/>
      <c r="J18" s="83"/>
      <c r="K18" s="83"/>
      <c r="L18" s="83"/>
    </row>
    <row r="19" spans="1:12">
      <c r="B19" s="83"/>
      <c r="C19" s="83"/>
      <c r="D19" s="83"/>
      <c r="E19" s="83"/>
      <c r="F19" s="83"/>
      <c r="G19" s="83"/>
      <c r="H19" s="83"/>
      <c r="I19" s="83"/>
      <c r="J19" s="83"/>
      <c r="K19" s="83"/>
      <c r="L19" s="83"/>
    </row>
    <row r="20" spans="1:12">
      <c r="B20" s="83"/>
      <c r="C20" s="83"/>
      <c r="D20" s="83"/>
      <c r="E20" s="83"/>
      <c r="F20" s="83"/>
      <c r="G20" s="83"/>
      <c r="H20" s="83"/>
      <c r="I20" s="83"/>
      <c r="J20" s="83"/>
      <c r="K20" s="83"/>
      <c r="L20" s="83"/>
    </row>
    <row r="21" spans="1:12">
      <c r="B21" s="83"/>
      <c r="C21" s="83"/>
      <c r="D21" s="83"/>
      <c r="E21" s="83"/>
      <c r="F21" s="83"/>
      <c r="G21" s="83"/>
      <c r="H21" s="83"/>
      <c r="I21" s="83"/>
      <c r="J21" s="83"/>
      <c r="K21" s="83"/>
      <c r="L21" s="83"/>
    </row>
    <row r="22" spans="1:12">
      <c r="B22" s="83"/>
      <c r="C22" s="83"/>
      <c r="D22" s="83"/>
      <c r="E22" s="83"/>
      <c r="F22" s="83"/>
      <c r="G22" s="83"/>
      <c r="H22" s="83"/>
      <c r="I22" s="83"/>
      <c r="J22" s="83"/>
      <c r="K22" s="83"/>
      <c r="L22" s="83"/>
    </row>
    <row r="23" spans="1:12">
      <c r="B23" s="83"/>
      <c r="C23" s="83"/>
      <c r="D23" s="83"/>
      <c r="E23" s="83"/>
      <c r="F23" s="83"/>
      <c r="G23" s="83"/>
      <c r="H23" s="83"/>
      <c r="I23" s="83"/>
      <c r="J23" s="83"/>
      <c r="K23" s="83"/>
      <c r="L23" s="83"/>
    </row>
    <row r="24" spans="1:12">
      <c r="B24" s="83"/>
      <c r="C24" s="83"/>
      <c r="D24" s="83"/>
      <c r="E24" s="83"/>
      <c r="F24" s="83"/>
      <c r="G24" s="83"/>
      <c r="H24" s="83"/>
      <c r="I24" s="83"/>
      <c r="J24" s="83"/>
      <c r="K24" s="83"/>
      <c r="L24" s="83"/>
    </row>
    <row r="25" spans="1:12">
      <c r="B25" s="83"/>
      <c r="C25" s="83"/>
      <c r="D25" s="83"/>
      <c r="E25" s="83"/>
      <c r="F25" s="83"/>
      <c r="G25" s="83"/>
      <c r="H25" s="83"/>
      <c r="I25" s="83"/>
      <c r="J25" s="83"/>
      <c r="K25" s="83"/>
      <c r="L25" s="83"/>
    </row>
    <row r="26" spans="1:12">
      <c r="B26" s="83"/>
      <c r="C26" s="83"/>
      <c r="D26" s="83"/>
      <c r="E26" s="83"/>
      <c r="F26" s="83"/>
      <c r="G26" s="83"/>
      <c r="H26" s="83"/>
      <c r="I26" s="83"/>
      <c r="J26" s="83"/>
      <c r="K26" s="83"/>
      <c r="L26" s="83"/>
    </row>
    <row r="27" spans="1:12">
      <c r="B27" s="83"/>
      <c r="C27" s="83"/>
      <c r="D27" s="83"/>
      <c r="E27" s="83"/>
      <c r="F27" s="83"/>
      <c r="G27" s="83"/>
      <c r="H27" s="83"/>
      <c r="I27" s="83"/>
      <c r="J27" s="83"/>
      <c r="K27" s="83"/>
      <c r="L27" s="83"/>
    </row>
    <row r="28" spans="1:12" ht="36.6" customHeight="1">
      <c r="A28" s="445"/>
      <c r="B28" s="438" t="s">
        <v>323</v>
      </c>
      <c r="I28" s="83"/>
      <c r="J28" s="83"/>
      <c r="K28" s="83"/>
      <c r="L28" s="83"/>
    </row>
    <row r="29" spans="1:12" ht="31.5">
      <c r="A29" s="439" t="s">
        <v>148</v>
      </c>
      <c r="B29" s="454" t="str">
        <f>'2d. Enter EUT Data'!E7</f>
        <v>[Enter the desired average internet speed]</v>
      </c>
      <c r="I29" s="83"/>
      <c r="J29" s="83"/>
      <c r="K29" s="83"/>
      <c r="L29" s="83"/>
    </row>
    <row r="30" spans="1:12" ht="15.75">
      <c r="A30" s="441" t="s">
        <v>13</v>
      </c>
      <c r="B30" s="455"/>
      <c r="I30" s="83"/>
      <c r="J30" s="83"/>
      <c r="K30" s="83"/>
      <c r="L30" s="83"/>
    </row>
    <row r="31" spans="1:12" ht="15.75">
      <c r="A31" s="443" t="s">
        <v>240</v>
      </c>
      <c r="B31" s="456" t="str">
        <f ca="1">'2d. Enter EUT Data'!E9</f>
        <v/>
      </c>
      <c r="I31" s="83"/>
      <c r="J31" s="83"/>
      <c r="K31" s="83"/>
      <c r="L31" s="83"/>
    </row>
    <row r="34" spans="2:11">
      <c r="B34" s="83"/>
      <c r="C34" s="83"/>
      <c r="D34" s="83"/>
      <c r="E34" s="83"/>
      <c r="F34" s="83"/>
      <c r="G34" s="83"/>
      <c r="H34" s="87"/>
      <c r="I34" s="83"/>
      <c r="K34" s="83"/>
    </row>
    <row r="35" spans="2:11">
      <c r="B35" s="83"/>
      <c r="C35" s="83"/>
      <c r="D35" s="83"/>
      <c r="E35" s="83"/>
      <c r="F35" s="83"/>
      <c r="G35" s="83"/>
      <c r="H35" s="83"/>
      <c r="I35" s="83"/>
      <c r="K35" s="83"/>
    </row>
    <row r="36" spans="2:11">
      <c r="B36" s="83"/>
      <c r="C36" s="83"/>
      <c r="D36" s="83"/>
      <c r="E36" s="83"/>
      <c r="F36" s="83"/>
      <c r="G36" s="83"/>
      <c r="H36" s="83"/>
      <c r="I36" s="83"/>
      <c r="K36" s="83"/>
    </row>
    <row r="37" spans="2:11">
      <c r="B37" s="83"/>
      <c r="C37" s="83"/>
      <c r="D37" s="83"/>
      <c r="E37" s="83"/>
      <c r="F37" s="83"/>
      <c r="G37" s="83"/>
      <c r="H37" s="83"/>
      <c r="I37" s="83"/>
      <c r="K37" s="83"/>
    </row>
    <row r="38" spans="2:11">
      <c r="B38" s="83"/>
      <c r="C38" s="83"/>
      <c r="D38" s="83"/>
      <c r="E38" s="83"/>
      <c r="F38" s="83"/>
      <c r="G38" s="83"/>
      <c r="H38" s="83"/>
      <c r="I38" s="83"/>
      <c r="K38" s="83"/>
    </row>
    <row r="39" spans="2:11">
      <c r="B39" s="83"/>
      <c r="C39" s="83"/>
      <c r="D39" s="83"/>
      <c r="E39" s="83"/>
      <c r="F39" s="83"/>
      <c r="G39" s="83"/>
      <c r="H39" s="83"/>
      <c r="I39" s="83"/>
      <c r="K39" s="83"/>
    </row>
    <row r="40" spans="2:11">
      <c r="B40" s="83"/>
      <c r="C40" s="83"/>
      <c r="D40" s="83"/>
      <c r="E40" s="83"/>
      <c r="F40" s="83"/>
      <c r="G40" s="83"/>
      <c r="H40" s="83"/>
      <c r="I40" s="83"/>
      <c r="K40" s="83"/>
    </row>
    <row r="41" spans="2:11">
      <c r="B41" s="83"/>
      <c r="C41" s="83"/>
      <c r="D41" s="83"/>
      <c r="E41" s="83"/>
      <c r="F41" s="83"/>
      <c r="G41" s="83"/>
      <c r="H41" s="83"/>
      <c r="I41" s="83"/>
      <c r="K41" s="83"/>
    </row>
    <row r="42" spans="2:11">
      <c r="B42" s="83"/>
      <c r="C42" s="83"/>
      <c r="D42" s="83"/>
      <c r="E42" s="83"/>
      <c r="F42" s="83"/>
      <c r="G42" s="83"/>
      <c r="H42" s="83"/>
      <c r="I42" s="83"/>
      <c r="K42" s="83"/>
    </row>
    <row r="43" spans="2:11">
      <c r="B43" s="83"/>
      <c r="C43" s="83"/>
      <c r="D43" s="83"/>
      <c r="E43" s="83"/>
      <c r="F43" s="83"/>
      <c r="G43" s="83"/>
      <c r="H43" s="83"/>
      <c r="I43" s="83"/>
      <c r="K43" s="83"/>
    </row>
    <row r="44" spans="2:11">
      <c r="B44" s="83"/>
      <c r="C44" s="83"/>
      <c r="D44" s="83"/>
      <c r="E44" s="83"/>
      <c r="F44" s="83"/>
      <c r="G44" s="83"/>
      <c r="H44" s="83"/>
      <c r="I44" s="83"/>
      <c r="K44" s="83"/>
    </row>
    <row r="45" spans="2:11">
      <c r="B45" s="83"/>
      <c r="C45" s="83"/>
      <c r="D45" s="83"/>
      <c r="E45" s="83"/>
      <c r="F45" s="83"/>
      <c r="G45" s="83"/>
      <c r="H45" s="83"/>
      <c r="I45" s="83"/>
      <c r="K45" s="83"/>
    </row>
    <row r="46" spans="2:11">
      <c r="B46" s="83"/>
      <c r="C46" s="83"/>
      <c r="D46" s="83"/>
      <c r="E46" s="83"/>
      <c r="F46" s="83"/>
      <c r="G46" s="83"/>
      <c r="H46" s="83"/>
      <c r="I46" s="83"/>
      <c r="K46" s="83"/>
    </row>
    <row r="47" spans="2:11">
      <c r="B47" s="83"/>
      <c r="C47" s="83"/>
      <c r="D47" s="83"/>
      <c r="E47" s="83"/>
      <c r="F47" s="83"/>
      <c r="G47" s="83"/>
      <c r="H47" s="83"/>
      <c r="I47" s="83"/>
      <c r="K47" s="83"/>
    </row>
    <row r="48" spans="2:11">
      <c r="B48" s="83"/>
      <c r="C48" s="83"/>
      <c r="D48" s="83"/>
      <c r="E48" s="83"/>
      <c r="F48" s="83"/>
      <c r="G48" s="83"/>
      <c r="H48" s="83"/>
      <c r="I48" s="83"/>
      <c r="K48" s="83"/>
    </row>
    <row r="49" spans="1:12">
      <c r="B49" s="83"/>
      <c r="C49" s="83"/>
      <c r="D49" s="83"/>
      <c r="E49" s="83"/>
      <c r="F49" s="83"/>
      <c r="G49" s="83"/>
      <c r="H49" s="83"/>
      <c r="I49" s="83"/>
      <c r="K49" s="83"/>
    </row>
    <row r="50" spans="1:12">
      <c r="B50" s="83"/>
      <c r="C50" s="83"/>
      <c r="D50" s="83"/>
      <c r="E50" s="83"/>
      <c r="F50" s="83"/>
      <c r="G50" s="83"/>
      <c r="H50" s="83"/>
      <c r="I50" s="83"/>
      <c r="K50" s="83"/>
    </row>
    <row r="51" spans="1:12" ht="79.5" customHeight="1">
      <c r="A51" s="445"/>
      <c r="B51" s="438" t="str">
        <f>'2d. Enter EUT Data'!H5</f>
        <v>Percentage of schools that have internet-enabled devices for all teaching staff</v>
      </c>
      <c r="C51" s="438" t="str">
        <f>'2d. Enter EUT Data'!K5</f>
        <v>Number of internet-enabled devices per 100 students</v>
      </c>
      <c r="K51" s="83"/>
    </row>
    <row r="52" spans="1:12" ht="15.75">
      <c r="A52" s="439" t="s">
        <v>148</v>
      </c>
      <c r="B52" s="440" t="str">
        <f>'2d. Enter EUT Data'!H7</f>
        <v/>
      </c>
      <c r="C52" s="457" t="str">
        <f>'2d. Enter EUT Data'!K7</f>
        <v/>
      </c>
      <c r="D52" s="191"/>
      <c r="K52" s="83"/>
    </row>
    <row r="53" spans="1:12" ht="15.75">
      <c r="A53" s="441" t="s">
        <v>13</v>
      </c>
      <c r="B53" s="442" t="str">
        <f>'2d. Enter EUT Data'!H8</f>
        <v/>
      </c>
      <c r="C53" s="458" t="str">
        <f>'2d. Enter EUT Data'!K8</f>
        <v/>
      </c>
      <c r="D53" s="191"/>
      <c r="K53" s="83"/>
    </row>
    <row r="54" spans="1:12" ht="15.75">
      <c r="A54" s="443" t="s">
        <v>240</v>
      </c>
      <c r="B54" s="444" t="str">
        <f ca="1">'2d. Enter EUT Data'!H9</f>
        <v/>
      </c>
      <c r="C54" s="459" t="str">
        <f ca="1">'2d. Enter EUT Data'!K9</f>
        <v/>
      </c>
      <c r="D54" s="191"/>
      <c r="K54" s="83"/>
    </row>
    <row r="56" spans="1:12" ht="21">
      <c r="A56" s="497" t="s">
        <v>28</v>
      </c>
      <c r="B56" s="9"/>
      <c r="C56" s="9"/>
      <c r="D56" s="9"/>
      <c r="E56" s="9"/>
      <c r="F56" s="9"/>
      <c r="G56" s="9"/>
      <c r="H56" s="9"/>
      <c r="I56" s="6"/>
    </row>
    <row r="59" spans="1:12">
      <c r="B59" s="83"/>
      <c r="C59" s="83"/>
      <c r="D59" s="83"/>
      <c r="E59" s="83"/>
      <c r="F59" s="83"/>
      <c r="G59" s="83"/>
      <c r="H59" s="87"/>
      <c r="I59" s="83"/>
      <c r="J59" s="83"/>
      <c r="K59" s="83"/>
      <c r="L59" s="83"/>
    </row>
    <row r="60" spans="1:12">
      <c r="B60" s="83"/>
      <c r="C60" s="83"/>
      <c r="D60" s="83"/>
      <c r="E60" s="83"/>
      <c r="F60" s="83"/>
      <c r="G60" s="83"/>
      <c r="H60" s="83"/>
      <c r="I60" s="83"/>
      <c r="J60" s="83"/>
      <c r="K60" s="83"/>
      <c r="L60" s="83"/>
    </row>
    <row r="61" spans="1:12">
      <c r="B61" s="83"/>
      <c r="C61" s="83"/>
      <c r="D61" s="83"/>
      <c r="E61" s="83"/>
      <c r="F61" s="83"/>
      <c r="G61" s="83"/>
      <c r="H61" s="83"/>
      <c r="I61" s="83"/>
      <c r="J61" s="83"/>
      <c r="K61" s="83"/>
      <c r="L61" s="83"/>
    </row>
    <row r="62" spans="1:12">
      <c r="B62" s="83"/>
      <c r="C62" s="83"/>
      <c r="D62" s="83"/>
      <c r="E62" s="83"/>
      <c r="F62" s="83"/>
      <c r="G62" s="83"/>
      <c r="H62" s="83"/>
      <c r="I62" s="83"/>
      <c r="J62" s="83"/>
      <c r="K62" s="83"/>
      <c r="L62" s="83"/>
    </row>
    <row r="63" spans="1:12">
      <c r="B63" s="83"/>
      <c r="C63" s="83"/>
      <c r="D63" s="83"/>
      <c r="E63" s="83"/>
      <c r="F63" s="83"/>
      <c r="G63" s="83"/>
      <c r="H63" s="83"/>
      <c r="I63" s="83"/>
      <c r="J63" s="83"/>
      <c r="K63" s="83"/>
      <c r="L63" s="83"/>
    </row>
    <row r="64" spans="1:12">
      <c r="B64" s="83"/>
      <c r="C64" s="83"/>
      <c r="D64" s="83"/>
      <c r="E64" s="83"/>
      <c r="F64" s="83"/>
      <c r="G64" s="83"/>
      <c r="H64" s="83"/>
      <c r="I64" s="83"/>
      <c r="J64" s="83"/>
      <c r="K64" s="83"/>
      <c r="L64" s="83"/>
    </row>
    <row r="65" spans="1:12">
      <c r="B65" s="83"/>
      <c r="C65" s="83"/>
      <c r="D65" s="83"/>
      <c r="E65" s="83"/>
      <c r="F65" s="83"/>
      <c r="G65" s="83"/>
      <c r="H65" s="83"/>
      <c r="I65" s="83"/>
      <c r="J65" s="83"/>
      <c r="K65" s="83"/>
      <c r="L65" s="83"/>
    </row>
    <row r="66" spans="1:12">
      <c r="B66" s="83"/>
      <c r="C66" s="83"/>
      <c r="D66" s="83"/>
      <c r="E66" s="83"/>
      <c r="F66" s="83"/>
      <c r="G66" s="83"/>
      <c r="H66" s="83"/>
      <c r="I66" s="83"/>
      <c r="J66" s="83"/>
      <c r="K66" s="83"/>
      <c r="L66" s="83"/>
    </row>
    <row r="67" spans="1:12">
      <c r="B67" s="83"/>
      <c r="C67" s="83"/>
      <c r="D67" s="83"/>
      <c r="E67" s="83"/>
      <c r="F67" s="83"/>
      <c r="G67" s="83"/>
      <c r="H67" s="83"/>
      <c r="I67" s="83"/>
      <c r="J67" s="83"/>
      <c r="K67" s="83"/>
      <c r="L67" s="83"/>
    </row>
    <row r="68" spans="1:12">
      <c r="B68" s="83"/>
      <c r="C68" s="83"/>
      <c r="D68" s="83"/>
      <c r="E68" s="83"/>
      <c r="F68" s="83"/>
      <c r="G68" s="83"/>
      <c r="H68" s="83"/>
      <c r="I68" s="83"/>
      <c r="J68" s="83"/>
      <c r="K68" s="83"/>
      <c r="L68" s="83"/>
    </row>
    <row r="69" spans="1:12">
      <c r="B69" s="83"/>
      <c r="C69" s="83"/>
      <c r="D69" s="83"/>
      <c r="E69" s="83"/>
      <c r="F69" s="83"/>
      <c r="G69" s="83"/>
      <c r="H69" s="83"/>
      <c r="I69" s="83"/>
      <c r="J69" s="83"/>
      <c r="K69" s="83"/>
      <c r="L69" s="83"/>
    </row>
    <row r="70" spans="1:12">
      <c r="B70" s="83"/>
      <c r="C70" s="83"/>
      <c r="D70" s="83"/>
      <c r="E70" s="83"/>
      <c r="F70" s="83"/>
      <c r="G70" s="83"/>
      <c r="H70" s="83"/>
      <c r="I70" s="83"/>
      <c r="J70" s="83"/>
      <c r="K70" s="83"/>
      <c r="L70" s="83"/>
    </row>
    <row r="71" spans="1:12">
      <c r="B71" s="83"/>
      <c r="C71" s="83"/>
      <c r="D71" s="83"/>
      <c r="E71" s="83"/>
      <c r="F71" s="83"/>
      <c r="G71" s="83"/>
      <c r="H71" s="83"/>
      <c r="I71" s="83"/>
      <c r="J71" s="83"/>
      <c r="K71" s="83"/>
      <c r="L71" s="83"/>
    </row>
    <row r="72" spans="1:12">
      <c r="B72" s="83"/>
      <c r="C72" s="83"/>
      <c r="D72" s="83"/>
      <c r="E72" s="83"/>
      <c r="F72" s="83"/>
      <c r="G72" s="83"/>
      <c r="H72" s="83"/>
      <c r="I72" s="83"/>
      <c r="J72" s="83"/>
      <c r="K72" s="83"/>
      <c r="L72" s="83"/>
    </row>
    <row r="73" spans="1:12">
      <c r="B73" s="83"/>
      <c r="C73" s="83"/>
      <c r="D73" s="83"/>
      <c r="E73" s="83"/>
      <c r="F73" s="83"/>
      <c r="G73" s="83"/>
      <c r="H73" s="83"/>
      <c r="I73" s="83"/>
      <c r="J73" s="83"/>
      <c r="K73" s="83"/>
      <c r="L73" s="83"/>
    </row>
    <row r="74" spans="1:12">
      <c r="B74" s="83"/>
      <c r="C74" s="83"/>
      <c r="D74" s="83"/>
      <c r="E74" s="83"/>
      <c r="F74" s="83"/>
      <c r="G74" s="83"/>
      <c r="H74" s="83"/>
      <c r="I74" s="83"/>
      <c r="J74" s="83"/>
      <c r="K74" s="83"/>
      <c r="L74" s="83"/>
    </row>
    <row r="75" spans="1:12">
      <c r="B75" s="83"/>
      <c r="C75" s="83"/>
      <c r="D75" s="83"/>
      <c r="E75" s="83"/>
      <c r="F75" s="83"/>
      <c r="G75" s="83"/>
      <c r="H75" s="83"/>
      <c r="I75" s="83"/>
      <c r="J75" s="83"/>
      <c r="K75" s="83"/>
      <c r="L75" s="83"/>
    </row>
    <row r="76" spans="1:12" ht="64.900000000000006" customHeight="1">
      <c r="A76" s="445"/>
      <c r="B76" s="438" t="str">
        <f>'2d. Enter EUT Data'!P5</f>
        <v>Average number of computer assessments per course</v>
      </c>
      <c r="I76" s="83"/>
      <c r="J76" s="83"/>
      <c r="K76" s="83"/>
      <c r="L76" s="83"/>
    </row>
    <row r="77" spans="1:12" ht="15.75">
      <c r="A77" s="439" t="s">
        <v>148</v>
      </c>
      <c r="B77" s="440" t="str">
        <f>'2d. Enter EUT Data'!P7</f>
        <v/>
      </c>
      <c r="I77" s="83"/>
      <c r="J77" s="83"/>
      <c r="K77" s="83"/>
      <c r="L77" s="83"/>
    </row>
    <row r="78" spans="1:12" ht="15.75">
      <c r="A78" s="441" t="s">
        <v>13</v>
      </c>
      <c r="B78" s="442" t="str">
        <f>'2d. Enter EUT Data'!P8</f>
        <v/>
      </c>
      <c r="I78" s="83"/>
      <c r="J78" s="83"/>
      <c r="K78" s="83"/>
      <c r="L78" s="83"/>
    </row>
    <row r="79" spans="1:12" ht="15.75">
      <c r="A79" s="443" t="s">
        <v>240</v>
      </c>
      <c r="B79" s="444" t="str">
        <f ca="1">'2d. Enter EUT Data'!P9</f>
        <v/>
      </c>
      <c r="I79" s="83"/>
      <c r="J79" s="83"/>
      <c r="K79" s="83"/>
      <c r="L79" s="83"/>
    </row>
    <row r="83" spans="2:12">
      <c r="B83" s="83"/>
      <c r="C83" s="83"/>
      <c r="D83" s="83"/>
      <c r="E83" s="83"/>
      <c r="F83" s="83"/>
      <c r="G83" s="83"/>
      <c r="H83" s="87"/>
      <c r="I83" s="83"/>
      <c r="J83" s="83"/>
      <c r="K83" s="83"/>
      <c r="L83" s="83"/>
    </row>
    <row r="84" spans="2:12">
      <c r="B84" s="83"/>
      <c r="C84" s="83"/>
      <c r="D84" s="83"/>
      <c r="E84" s="83"/>
      <c r="F84" s="83"/>
      <c r="G84" s="83"/>
      <c r="H84" s="83"/>
      <c r="I84" s="83"/>
      <c r="J84" s="83"/>
      <c r="K84" s="83"/>
      <c r="L84" s="83"/>
    </row>
    <row r="85" spans="2:12">
      <c r="B85" s="83"/>
      <c r="C85" s="83"/>
      <c r="D85" s="83"/>
      <c r="E85" s="83"/>
      <c r="F85" s="83"/>
      <c r="G85" s="83"/>
      <c r="H85" s="83"/>
      <c r="I85" s="83"/>
      <c r="J85" s="83"/>
      <c r="K85" s="83"/>
      <c r="L85" s="83"/>
    </row>
    <row r="86" spans="2:12">
      <c r="B86" s="83"/>
      <c r="C86" s="83"/>
      <c r="D86" s="83"/>
      <c r="E86" s="83"/>
      <c r="F86" s="83"/>
      <c r="G86" s="83"/>
      <c r="H86" s="83"/>
      <c r="I86" s="83"/>
      <c r="J86" s="83"/>
      <c r="K86" s="83"/>
      <c r="L86" s="83"/>
    </row>
    <row r="87" spans="2:12">
      <c r="B87" s="83"/>
      <c r="C87" s="83"/>
      <c r="D87" s="83"/>
      <c r="E87" s="83"/>
      <c r="F87" s="83"/>
      <c r="G87" s="83"/>
      <c r="H87" s="83"/>
      <c r="I87" s="83"/>
      <c r="J87" s="83"/>
      <c r="K87" s="83"/>
      <c r="L87" s="83"/>
    </row>
    <row r="88" spans="2:12">
      <c r="B88" s="83"/>
      <c r="C88" s="83"/>
      <c r="D88" s="83"/>
      <c r="E88" s="83"/>
      <c r="F88" s="83"/>
      <c r="G88" s="83"/>
      <c r="H88" s="83"/>
      <c r="I88" s="83"/>
      <c r="J88" s="83"/>
      <c r="K88" s="83"/>
      <c r="L88" s="83"/>
    </row>
    <row r="89" spans="2:12">
      <c r="B89" s="83"/>
      <c r="C89" s="83"/>
      <c r="D89" s="83"/>
      <c r="E89" s="83"/>
      <c r="F89" s="83"/>
      <c r="G89" s="83"/>
      <c r="H89" s="83"/>
      <c r="I89" s="83"/>
      <c r="J89" s="83"/>
      <c r="K89" s="83"/>
      <c r="L89" s="83"/>
    </row>
    <row r="90" spans="2:12">
      <c r="B90" s="83"/>
      <c r="C90" s="83"/>
      <c r="D90" s="83"/>
      <c r="E90" s="83"/>
      <c r="F90" s="83"/>
      <c r="G90" s="83"/>
      <c r="H90" s="83"/>
      <c r="I90" s="83"/>
      <c r="J90" s="83"/>
      <c r="K90" s="83"/>
      <c r="L90" s="83"/>
    </row>
    <row r="91" spans="2:12">
      <c r="B91" s="83"/>
      <c r="C91" s="83"/>
      <c r="D91" s="83"/>
      <c r="E91" s="83"/>
      <c r="F91" s="83"/>
      <c r="G91" s="83"/>
      <c r="H91" s="83"/>
      <c r="I91" s="83"/>
      <c r="J91" s="83"/>
      <c r="K91" s="83"/>
      <c r="L91" s="83"/>
    </row>
    <row r="92" spans="2:12">
      <c r="B92" s="83"/>
      <c r="C92" s="83"/>
      <c r="D92" s="83"/>
      <c r="E92" s="83"/>
      <c r="F92" s="83"/>
      <c r="G92" s="83"/>
      <c r="H92" s="83"/>
      <c r="I92" s="83"/>
      <c r="J92" s="83"/>
      <c r="K92" s="83"/>
      <c r="L92" s="83"/>
    </row>
    <row r="93" spans="2:12">
      <c r="B93" s="83"/>
      <c r="C93" s="83"/>
      <c r="D93" s="83"/>
      <c r="E93" s="83"/>
      <c r="F93" s="83"/>
      <c r="G93" s="83"/>
      <c r="H93" s="83"/>
      <c r="I93" s="83"/>
      <c r="J93" s="83"/>
      <c r="K93" s="83"/>
      <c r="L93" s="83"/>
    </row>
    <row r="94" spans="2:12">
      <c r="B94" s="83"/>
      <c r="C94" s="83"/>
      <c r="D94" s="83"/>
      <c r="E94" s="83"/>
      <c r="F94" s="83"/>
      <c r="G94" s="83"/>
      <c r="H94" s="83"/>
      <c r="I94" s="83"/>
      <c r="J94" s="83"/>
      <c r="K94" s="83"/>
      <c r="L94" s="83"/>
    </row>
    <row r="95" spans="2:12">
      <c r="B95" s="83"/>
      <c r="C95" s="83"/>
      <c r="D95" s="83"/>
      <c r="E95" s="83"/>
      <c r="F95" s="83"/>
      <c r="G95" s="83"/>
      <c r="H95" s="83"/>
      <c r="I95" s="83"/>
      <c r="J95" s="83"/>
      <c r="K95" s="83"/>
      <c r="L95" s="83"/>
    </row>
    <row r="96" spans="2:12">
      <c r="B96" s="83"/>
      <c r="C96" s="83"/>
      <c r="D96" s="83"/>
      <c r="E96" s="83"/>
      <c r="F96" s="83"/>
      <c r="G96" s="83"/>
      <c r="H96" s="83"/>
      <c r="I96" s="83"/>
      <c r="J96" s="83"/>
      <c r="K96" s="83"/>
      <c r="L96" s="83"/>
    </row>
    <row r="97" spans="1:12">
      <c r="B97" s="83"/>
      <c r="C97" s="83"/>
      <c r="D97" s="83"/>
      <c r="E97" s="83"/>
      <c r="F97" s="83"/>
      <c r="G97" s="83"/>
      <c r="H97" s="83"/>
      <c r="I97" s="83"/>
      <c r="J97" s="83"/>
      <c r="K97" s="83"/>
      <c r="L97" s="83"/>
    </row>
    <row r="98" spans="1:12">
      <c r="B98" s="83"/>
      <c r="C98" s="83"/>
      <c r="D98" s="83"/>
      <c r="E98" s="83"/>
      <c r="F98" s="83"/>
      <c r="G98" s="83"/>
      <c r="H98" s="83"/>
      <c r="I98" s="83"/>
      <c r="J98" s="83"/>
      <c r="K98" s="83"/>
      <c r="L98" s="83"/>
    </row>
    <row r="99" spans="1:12">
      <c r="B99" s="83"/>
      <c r="C99" s="83"/>
      <c r="D99" s="83"/>
      <c r="E99" s="83"/>
      <c r="F99" s="83"/>
      <c r="G99" s="83"/>
      <c r="H99" s="83"/>
      <c r="I99" s="83"/>
      <c r="J99" s="83"/>
      <c r="K99" s="83"/>
      <c r="L99" s="83"/>
    </row>
    <row r="100" spans="1:12" ht="51.6" customHeight="1">
      <c r="A100" s="445"/>
      <c r="B100" s="438" t="str">
        <f>'2d. Enter EUT Data'!S5</f>
        <v>Percentage of courses using blended learning</v>
      </c>
      <c r="I100" s="83"/>
      <c r="J100" s="83"/>
      <c r="K100" s="83"/>
      <c r="L100" s="83"/>
    </row>
    <row r="101" spans="1:12" ht="15.75">
      <c r="A101" s="439" t="s">
        <v>148</v>
      </c>
      <c r="B101" s="440" t="str">
        <f>'2d. Enter EUT Data'!S7</f>
        <v/>
      </c>
      <c r="I101" s="83"/>
      <c r="J101" s="83"/>
      <c r="K101" s="83"/>
      <c r="L101" s="83"/>
    </row>
    <row r="102" spans="1:12" ht="15.75">
      <c r="A102" s="441" t="s">
        <v>13</v>
      </c>
      <c r="B102" s="442" t="str">
        <f>'2d. Enter EUT Data'!S8</f>
        <v/>
      </c>
      <c r="I102" s="83"/>
      <c r="J102" s="83"/>
      <c r="K102" s="83"/>
      <c r="L102" s="83"/>
    </row>
    <row r="103" spans="1:12" ht="15.75">
      <c r="A103" s="443" t="s">
        <v>240</v>
      </c>
      <c r="B103" s="444" t="str">
        <f ca="1">'2d. Enter EUT Data'!S9</f>
        <v/>
      </c>
      <c r="I103" s="83"/>
      <c r="J103" s="83"/>
      <c r="K103" s="83"/>
      <c r="L103" s="83"/>
    </row>
    <row r="104" spans="1:12">
      <c r="B104" s="191"/>
    </row>
    <row r="107" spans="1:12">
      <c r="B107" s="83"/>
      <c r="C107" s="83"/>
      <c r="D107" s="83"/>
      <c r="E107" s="83"/>
      <c r="F107" s="83"/>
      <c r="G107" s="83"/>
      <c r="H107" s="87"/>
      <c r="I107" s="83"/>
      <c r="J107" s="83"/>
      <c r="K107" s="83"/>
      <c r="L107" s="83"/>
    </row>
    <row r="108" spans="1:12">
      <c r="B108" s="83"/>
      <c r="C108" s="83"/>
      <c r="D108" s="83"/>
      <c r="E108" s="83"/>
      <c r="F108" s="83"/>
      <c r="G108" s="83"/>
      <c r="H108" s="83"/>
      <c r="I108" s="83"/>
      <c r="J108" s="83"/>
      <c r="K108" s="83"/>
      <c r="L108" s="83"/>
    </row>
    <row r="109" spans="1:12">
      <c r="B109" s="83"/>
      <c r="C109" s="83"/>
      <c r="D109" s="83"/>
      <c r="E109" s="83"/>
      <c r="F109" s="83"/>
      <c r="G109" s="83"/>
      <c r="H109" s="83"/>
      <c r="I109" s="83"/>
      <c r="J109" s="83"/>
      <c r="K109" s="83"/>
      <c r="L109" s="83"/>
    </row>
    <row r="110" spans="1:12">
      <c r="B110" s="83"/>
      <c r="C110" s="83"/>
      <c r="D110" s="83"/>
      <c r="E110" s="83"/>
      <c r="F110" s="83"/>
      <c r="G110" s="83"/>
      <c r="H110" s="83"/>
      <c r="I110" s="83"/>
      <c r="J110" s="83"/>
      <c r="K110" s="83"/>
      <c r="L110" s="83"/>
    </row>
    <row r="111" spans="1:12">
      <c r="B111" s="83"/>
      <c r="C111" s="83"/>
      <c r="D111" s="83"/>
      <c r="E111" s="83"/>
      <c r="F111" s="83"/>
      <c r="G111" s="83"/>
      <c r="H111" s="83"/>
      <c r="I111" s="83"/>
      <c r="J111" s="83"/>
      <c r="K111" s="83"/>
      <c r="L111" s="83"/>
    </row>
    <row r="112" spans="1:12">
      <c r="B112" s="83"/>
      <c r="C112" s="83"/>
      <c r="D112" s="83"/>
      <c r="E112" s="83"/>
      <c r="F112" s="83"/>
      <c r="G112" s="83"/>
      <c r="H112" s="83"/>
      <c r="I112" s="83"/>
      <c r="J112" s="83"/>
      <c r="K112" s="83"/>
      <c r="L112" s="83"/>
    </row>
    <row r="113" spans="1:12">
      <c r="B113" s="83"/>
      <c r="C113" s="83"/>
      <c r="D113" s="83"/>
      <c r="E113" s="83"/>
      <c r="F113" s="83"/>
      <c r="G113" s="83"/>
      <c r="H113" s="83"/>
      <c r="I113" s="83"/>
      <c r="J113" s="83"/>
      <c r="K113" s="83"/>
      <c r="L113" s="83"/>
    </row>
    <row r="114" spans="1:12">
      <c r="B114" s="83"/>
      <c r="C114" s="83"/>
      <c r="D114" s="83"/>
      <c r="E114" s="83"/>
      <c r="F114" s="83"/>
      <c r="G114" s="83"/>
      <c r="H114" s="83"/>
      <c r="I114" s="83"/>
      <c r="J114" s="83"/>
      <c r="K114" s="83"/>
      <c r="L114" s="83"/>
    </row>
    <row r="115" spans="1:12">
      <c r="B115" s="83"/>
      <c r="C115" s="83"/>
      <c r="D115" s="83"/>
      <c r="E115" s="83"/>
      <c r="F115" s="83"/>
      <c r="G115" s="83"/>
      <c r="H115" s="83"/>
      <c r="I115" s="83"/>
      <c r="J115" s="83"/>
      <c r="K115" s="83"/>
      <c r="L115" s="83"/>
    </row>
    <row r="116" spans="1:12">
      <c r="B116" s="83"/>
      <c r="C116" s="83"/>
      <c r="D116" s="83"/>
      <c r="E116" s="83"/>
      <c r="F116" s="83"/>
      <c r="G116" s="83"/>
      <c r="H116" s="83"/>
      <c r="I116" s="83"/>
      <c r="J116" s="83"/>
      <c r="K116" s="83"/>
      <c r="L116" s="83"/>
    </row>
    <row r="117" spans="1:12">
      <c r="B117" s="83"/>
      <c r="C117" s="83"/>
      <c r="D117" s="83"/>
      <c r="E117" s="83"/>
      <c r="F117" s="83"/>
      <c r="G117" s="83"/>
      <c r="H117" s="83"/>
      <c r="I117" s="83"/>
      <c r="J117" s="83"/>
      <c r="K117" s="83"/>
      <c r="L117" s="83"/>
    </row>
    <row r="118" spans="1:12">
      <c r="B118" s="83"/>
      <c r="C118" s="83"/>
      <c r="D118" s="83"/>
      <c r="E118" s="83"/>
      <c r="F118" s="83"/>
      <c r="G118" s="83"/>
      <c r="H118" s="83"/>
      <c r="I118" s="83"/>
      <c r="J118" s="83"/>
      <c r="K118" s="83"/>
      <c r="L118" s="83"/>
    </row>
    <row r="119" spans="1:12">
      <c r="B119" s="83"/>
      <c r="C119" s="83"/>
      <c r="D119" s="83"/>
      <c r="E119" s="83"/>
      <c r="F119" s="83"/>
      <c r="G119" s="83"/>
      <c r="H119" s="83"/>
      <c r="I119" s="83"/>
      <c r="J119" s="83"/>
      <c r="K119" s="83"/>
      <c r="L119" s="83"/>
    </row>
    <row r="120" spans="1:12">
      <c r="B120" s="83"/>
      <c r="C120" s="83"/>
      <c r="D120" s="83"/>
      <c r="E120" s="83"/>
      <c r="F120" s="83"/>
      <c r="G120" s="83"/>
      <c r="H120" s="83"/>
      <c r="I120" s="83"/>
      <c r="J120" s="83"/>
      <c r="K120" s="83"/>
      <c r="L120" s="83"/>
    </row>
    <row r="121" spans="1:12">
      <c r="B121" s="83"/>
      <c r="C121" s="83"/>
      <c r="D121" s="83"/>
      <c r="E121" s="83"/>
      <c r="F121" s="83"/>
      <c r="G121" s="83"/>
      <c r="H121" s="83"/>
      <c r="I121" s="83"/>
      <c r="J121" s="83"/>
      <c r="K121" s="83"/>
      <c r="L121" s="83"/>
    </row>
    <row r="122" spans="1:12">
      <c r="B122" s="83"/>
      <c r="C122" s="83"/>
      <c r="D122" s="83"/>
      <c r="E122" s="83"/>
      <c r="F122" s="83"/>
      <c r="G122" s="83"/>
      <c r="H122" s="83"/>
      <c r="I122" s="83"/>
      <c r="J122" s="83"/>
      <c r="K122" s="83"/>
      <c r="L122" s="83"/>
    </row>
    <row r="123" spans="1:12">
      <c r="B123" s="83"/>
      <c r="C123" s="83"/>
      <c r="D123" s="83"/>
      <c r="E123" s="83"/>
      <c r="F123" s="83"/>
      <c r="G123" s="83"/>
      <c r="H123" s="83"/>
      <c r="I123" s="83"/>
      <c r="J123" s="83"/>
      <c r="K123" s="83"/>
      <c r="L123" s="83"/>
    </row>
    <row r="124" spans="1:12" ht="73.900000000000006" customHeight="1">
      <c r="A124" s="445"/>
      <c r="B124" s="438" t="str">
        <f>'2d. Enter EUT Data'!V5</f>
        <v>Number of online courses offered for credit recovery per 20 students</v>
      </c>
      <c r="I124" s="83"/>
      <c r="J124" s="83"/>
      <c r="K124" s="83"/>
      <c r="L124" s="83"/>
    </row>
    <row r="125" spans="1:12" ht="15.75">
      <c r="A125" s="439" t="s">
        <v>148</v>
      </c>
      <c r="B125" s="440" t="str">
        <f>'2d. Enter EUT Data'!V7</f>
        <v/>
      </c>
      <c r="I125" s="83"/>
      <c r="J125" s="83"/>
      <c r="K125" s="83"/>
      <c r="L125" s="83"/>
    </row>
    <row r="126" spans="1:12" ht="15.75">
      <c r="A126" s="441" t="s">
        <v>13</v>
      </c>
      <c r="B126" s="442" t="str">
        <f>'2d. Enter EUT Data'!V8</f>
        <v/>
      </c>
      <c r="I126" s="83"/>
      <c r="J126" s="83"/>
      <c r="K126" s="83"/>
      <c r="L126" s="83"/>
    </row>
    <row r="127" spans="1:12" ht="15.75">
      <c r="A127" s="443" t="s">
        <v>240</v>
      </c>
      <c r="B127" s="444" t="str">
        <f ca="1">'2d. Enter EUT Data'!V9</f>
        <v/>
      </c>
      <c r="I127" s="83"/>
      <c r="J127" s="83"/>
      <c r="K127" s="83"/>
      <c r="L127" s="83"/>
    </row>
    <row r="132" spans="2:12">
      <c r="B132" s="83"/>
      <c r="C132" s="83"/>
      <c r="D132" s="83"/>
      <c r="E132" s="83"/>
      <c r="F132" s="83"/>
      <c r="G132" s="83"/>
      <c r="H132" s="87"/>
      <c r="I132" s="83"/>
      <c r="J132" s="83"/>
      <c r="K132" s="83"/>
      <c r="L132" s="83"/>
    </row>
    <row r="133" spans="2:12">
      <c r="B133" s="83"/>
      <c r="C133" s="83"/>
      <c r="D133" s="83"/>
      <c r="E133" s="83"/>
      <c r="F133" s="83"/>
      <c r="G133" s="83"/>
      <c r="H133" s="83"/>
      <c r="I133" s="83"/>
      <c r="J133" s="83"/>
      <c r="K133" s="83"/>
      <c r="L133" s="83"/>
    </row>
    <row r="134" spans="2:12">
      <c r="B134" s="83"/>
      <c r="C134" s="83"/>
      <c r="D134" s="83"/>
      <c r="E134" s="83"/>
      <c r="F134" s="83"/>
      <c r="G134" s="83"/>
      <c r="H134" s="83"/>
      <c r="I134" s="83"/>
      <c r="J134" s="83"/>
      <c r="K134" s="83"/>
      <c r="L134" s="83"/>
    </row>
    <row r="135" spans="2:12">
      <c r="B135" s="83"/>
      <c r="C135" s="83"/>
      <c r="D135" s="83"/>
      <c r="E135" s="83"/>
      <c r="F135" s="83"/>
      <c r="G135" s="83"/>
      <c r="H135" s="83"/>
      <c r="I135" s="83"/>
      <c r="J135" s="83"/>
      <c r="K135" s="83"/>
      <c r="L135" s="83"/>
    </row>
    <row r="136" spans="2:12">
      <c r="B136" s="83"/>
      <c r="C136" s="83"/>
      <c r="D136" s="83"/>
      <c r="E136" s="83"/>
      <c r="F136" s="83"/>
      <c r="G136" s="83"/>
      <c r="H136" s="83"/>
      <c r="I136" s="83"/>
      <c r="J136" s="83"/>
      <c r="K136" s="83"/>
      <c r="L136" s="83"/>
    </row>
    <row r="137" spans="2:12">
      <c r="B137" s="83"/>
      <c r="C137" s="83"/>
      <c r="D137" s="83"/>
      <c r="E137" s="83"/>
      <c r="F137" s="83"/>
      <c r="G137" s="83"/>
      <c r="H137" s="83"/>
      <c r="I137" s="83"/>
      <c r="J137" s="83"/>
      <c r="K137" s="83"/>
      <c r="L137" s="83"/>
    </row>
    <row r="138" spans="2:12">
      <c r="B138" s="83"/>
      <c r="C138" s="83"/>
      <c r="D138" s="83"/>
      <c r="E138" s="83"/>
      <c r="F138" s="83"/>
      <c r="G138" s="83"/>
      <c r="H138" s="83"/>
      <c r="I138" s="83"/>
      <c r="J138" s="83"/>
      <c r="K138" s="83"/>
      <c r="L138" s="83"/>
    </row>
    <row r="139" spans="2:12">
      <c r="B139" s="83"/>
      <c r="C139" s="83"/>
      <c r="D139" s="83"/>
      <c r="E139" s="83"/>
      <c r="F139" s="83"/>
      <c r="G139" s="83"/>
      <c r="H139" s="83"/>
      <c r="I139" s="83"/>
      <c r="J139" s="83"/>
      <c r="K139" s="83"/>
      <c r="L139" s="83"/>
    </row>
    <row r="140" spans="2:12">
      <c r="B140" s="83"/>
      <c r="C140" s="83"/>
      <c r="D140" s="83"/>
      <c r="E140" s="83"/>
      <c r="F140" s="83"/>
      <c r="G140" s="83"/>
      <c r="H140" s="83"/>
      <c r="I140" s="83"/>
      <c r="J140" s="83"/>
      <c r="K140" s="83"/>
      <c r="L140" s="83"/>
    </row>
    <row r="141" spans="2:12">
      <c r="B141" s="83"/>
      <c r="C141" s="83"/>
      <c r="D141" s="83"/>
      <c r="E141" s="83"/>
      <c r="F141" s="83"/>
      <c r="G141" s="83"/>
      <c r="H141" s="83"/>
      <c r="I141" s="83"/>
      <c r="J141" s="83"/>
      <c r="K141" s="83"/>
      <c r="L141" s="83"/>
    </row>
    <row r="142" spans="2:12">
      <c r="B142" s="83"/>
      <c r="C142" s="83"/>
      <c r="D142" s="83"/>
      <c r="E142" s="83"/>
      <c r="F142" s="83"/>
      <c r="G142" s="83"/>
      <c r="H142" s="83"/>
      <c r="I142" s="83"/>
      <c r="J142" s="83"/>
      <c r="K142" s="83"/>
      <c r="L142" s="83"/>
    </row>
    <row r="143" spans="2:12">
      <c r="B143" s="83"/>
      <c r="C143" s="83"/>
      <c r="D143" s="83"/>
      <c r="E143" s="83"/>
      <c r="F143" s="83"/>
      <c r="G143" s="83"/>
      <c r="H143" s="83"/>
      <c r="I143" s="83"/>
      <c r="J143" s="83"/>
      <c r="K143" s="83"/>
      <c r="L143" s="83"/>
    </row>
    <row r="144" spans="2:12">
      <c r="B144" s="83"/>
      <c r="C144" s="83"/>
      <c r="D144" s="83"/>
      <c r="E144" s="83"/>
      <c r="F144" s="83"/>
      <c r="G144" s="83"/>
      <c r="H144" s="83"/>
      <c r="I144" s="83"/>
      <c r="J144" s="83"/>
      <c r="K144" s="83"/>
      <c r="L144" s="83"/>
    </row>
    <row r="145" spans="1:12">
      <c r="B145" s="83"/>
      <c r="C145" s="83"/>
      <c r="D145" s="83"/>
      <c r="E145" s="83"/>
      <c r="F145" s="83"/>
      <c r="G145" s="83"/>
      <c r="H145" s="83"/>
      <c r="I145" s="83"/>
      <c r="J145" s="83"/>
      <c r="K145" s="83"/>
      <c r="L145" s="83"/>
    </row>
    <row r="146" spans="1:12">
      <c r="B146" s="83"/>
      <c r="C146" s="83"/>
      <c r="D146" s="83"/>
      <c r="E146" s="83"/>
      <c r="F146" s="83"/>
      <c r="G146" s="83"/>
      <c r="H146" s="83"/>
      <c r="I146" s="83"/>
      <c r="J146" s="83"/>
      <c r="K146" s="83"/>
      <c r="L146" s="83"/>
    </row>
    <row r="147" spans="1:12">
      <c r="B147" s="83"/>
      <c r="C147" s="83"/>
      <c r="D147" s="83"/>
      <c r="E147" s="83"/>
      <c r="F147" s="83"/>
      <c r="G147" s="83"/>
      <c r="H147" s="83"/>
      <c r="I147" s="83"/>
      <c r="J147" s="83"/>
      <c r="K147" s="83"/>
      <c r="L147" s="83"/>
    </row>
    <row r="148" spans="1:12">
      <c r="B148" s="83"/>
      <c r="C148" s="83"/>
      <c r="D148" s="83"/>
      <c r="E148" s="83"/>
      <c r="F148" s="83"/>
      <c r="G148" s="83"/>
      <c r="H148" s="83"/>
      <c r="I148" s="83"/>
      <c r="J148" s="83"/>
      <c r="K148" s="83"/>
      <c r="L148" s="83"/>
    </row>
    <row r="149" spans="1:12" ht="122.25" customHeight="1">
      <c r="A149" s="445"/>
      <c r="B149" s="438" t="str">
        <f>'2d. Enter EUT Data'!Y5</f>
        <v>Number of online college readiness (e.g., AP/IB/dual enrollment) courses that are offered for credit from accredited sources per 20 students</v>
      </c>
      <c r="I149" s="83"/>
      <c r="J149" s="83"/>
      <c r="K149" s="83"/>
      <c r="L149" s="83"/>
    </row>
    <row r="150" spans="1:12" ht="15.75">
      <c r="A150" s="439" t="s">
        <v>148</v>
      </c>
      <c r="B150" s="440" t="str">
        <f>'2d. Enter EUT Data'!Y7</f>
        <v/>
      </c>
      <c r="C150" s="171" t="e">
        <f>CONCATENATE("     Your goal is to have ",ROUND(B150,2)," online college readiness courses offered for credit for every 20 students.")</f>
        <v>#VALUE!</v>
      </c>
      <c r="I150" s="83"/>
      <c r="J150" s="83"/>
      <c r="K150" s="83"/>
      <c r="L150" s="83"/>
    </row>
    <row r="151" spans="1:12" ht="15.75">
      <c r="A151" s="441" t="s">
        <v>13</v>
      </c>
      <c r="B151" s="442" t="str">
        <f>'2d. Enter EUT Data'!Y8</f>
        <v/>
      </c>
      <c r="C151" s="171" t="e">
        <f>CONCATENATE("     The entire LEA offers ",ROUND(B151,2)," online college readiness courses for credit for every 20 students.")</f>
        <v>#VALUE!</v>
      </c>
      <c r="I151" s="83"/>
      <c r="J151" s="83"/>
      <c r="K151" s="83"/>
      <c r="L151" s="83"/>
    </row>
    <row r="152" spans="1:12" ht="15.75">
      <c r="A152" s="443" t="s">
        <v>240</v>
      </c>
      <c r="B152" s="444" t="str">
        <f ca="1">'2d. Enter EUT Data'!Y9</f>
        <v/>
      </c>
      <c r="C152" s="171" t="e">
        <f ca="1">CONCATENATE("     Title IV-A Identified School offer ",ROUND(B152,2)," online college readiness courses for credit for every 20 students.")</f>
        <v>#VALUE!</v>
      </c>
      <c r="I152" s="83"/>
      <c r="J152" s="83"/>
      <c r="K152" s="83"/>
      <c r="L152" s="83"/>
    </row>
    <row r="156" spans="1:12">
      <c r="B156" s="83"/>
      <c r="C156" s="83"/>
      <c r="D156" s="83"/>
      <c r="E156" s="83"/>
      <c r="F156" s="83"/>
      <c r="G156" s="83"/>
      <c r="H156" s="87"/>
      <c r="I156" s="83"/>
      <c r="J156" s="83"/>
      <c r="K156" s="83"/>
      <c r="L156" s="83"/>
    </row>
    <row r="157" spans="1:12">
      <c r="B157" s="83"/>
      <c r="C157" s="83"/>
      <c r="D157" s="83"/>
      <c r="E157" s="83"/>
      <c r="F157" s="83"/>
      <c r="G157" s="83"/>
      <c r="H157" s="83"/>
      <c r="I157" s="83"/>
      <c r="J157" s="83"/>
      <c r="K157" s="83"/>
      <c r="L157" s="83"/>
    </row>
    <row r="158" spans="1:12">
      <c r="B158" s="83"/>
      <c r="C158" s="83"/>
      <c r="D158" s="83"/>
      <c r="E158" s="83"/>
      <c r="F158" s="83"/>
      <c r="G158" s="83"/>
      <c r="H158" s="83"/>
      <c r="I158" s="83"/>
      <c r="J158" s="83"/>
      <c r="K158" s="83"/>
      <c r="L158" s="83"/>
    </row>
    <row r="159" spans="1:12">
      <c r="B159" s="83"/>
      <c r="C159" s="83"/>
      <c r="D159" s="83"/>
      <c r="E159" s="83"/>
      <c r="F159" s="83"/>
      <c r="G159" s="83"/>
      <c r="H159" s="83"/>
      <c r="I159" s="83"/>
      <c r="J159" s="83"/>
      <c r="K159" s="83"/>
      <c r="L159" s="83"/>
    </row>
    <row r="160" spans="1:12">
      <c r="B160" s="83"/>
      <c r="C160" s="83"/>
      <c r="D160" s="83"/>
      <c r="E160" s="83"/>
      <c r="F160" s="83"/>
      <c r="G160" s="83"/>
      <c r="H160" s="83"/>
      <c r="I160" s="83"/>
      <c r="J160" s="83"/>
      <c r="K160" s="83"/>
      <c r="L160" s="83"/>
    </row>
    <row r="161" spans="1:12">
      <c r="B161" s="83"/>
      <c r="C161" s="83"/>
      <c r="D161" s="83"/>
      <c r="E161" s="83"/>
      <c r="F161" s="83"/>
      <c r="G161" s="83"/>
      <c r="H161" s="83"/>
      <c r="I161" s="83"/>
      <c r="J161" s="83"/>
      <c r="K161" s="83"/>
      <c r="L161" s="83"/>
    </row>
    <row r="162" spans="1:12">
      <c r="B162" s="83"/>
      <c r="C162" s="83"/>
      <c r="D162" s="83"/>
      <c r="E162" s="83"/>
      <c r="F162" s="83"/>
      <c r="G162" s="83"/>
      <c r="H162" s="83"/>
      <c r="I162" s="83"/>
      <c r="J162" s="83"/>
      <c r="K162" s="83"/>
      <c r="L162" s="83"/>
    </row>
    <row r="163" spans="1:12">
      <c r="B163" s="83"/>
      <c r="C163" s="83"/>
      <c r="D163" s="83"/>
      <c r="E163" s="83"/>
      <c r="F163" s="83"/>
      <c r="G163" s="83"/>
      <c r="H163" s="83"/>
      <c r="I163" s="83"/>
      <c r="J163" s="83"/>
      <c r="K163" s="83"/>
      <c r="L163" s="83"/>
    </row>
    <row r="164" spans="1:12">
      <c r="B164" s="83"/>
      <c r="C164" s="83"/>
      <c r="D164" s="83"/>
      <c r="E164" s="83"/>
      <c r="F164" s="83"/>
      <c r="G164" s="83"/>
      <c r="H164" s="83"/>
      <c r="I164" s="83"/>
      <c r="J164" s="83"/>
      <c r="K164" s="83"/>
      <c r="L164" s="83"/>
    </row>
    <row r="165" spans="1:12">
      <c r="B165" s="83"/>
      <c r="C165" s="83"/>
      <c r="D165" s="83"/>
      <c r="E165" s="83"/>
      <c r="F165" s="83"/>
      <c r="G165" s="83"/>
      <c r="H165" s="83"/>
      <c r="I165" s="83"/>
      <c r="J165" s="83"/>
      <c r="K165" s="83"/>
      <c r="L165" s="83"/>
    </row>
    <row r="166" spans="1:12">
      <c r="B166" s="83"/>
      <c r="C166" s="83"/>
      <c r="D166" s="83"/>
      <c r="E166" s="83"/>
      <c r="F166" s="83"/>
      <c r="G166" s="83"/>
      <c r="H166" s="83"/>
      <c r="I166" s="83"/>
      <c r="J166" s="83"/>
      <c r="K166" s="83"/>
      <c r="L166" s="83"/>
    </row>
    <row r="167" spans="1:12">
      <c r="B167" s="83"/>
      <c r="C167" s="83"/>
      <c r="D167" s="83"/>
      <c r="E167" s="83"/>
      <c r="F167" s="83"/>
      <c r="G167" s="83"/>
      <c r="H167" s="83"/>
      <c r="I167" s="83"/>
      <c r="J167" s="83"/>
      <c r="K167" s="83"/>
      <c r="L167" s="83"/>
    </row>
    <row r="168" spans="1:12">
      <c r="B168" s="83"/>
      <c r="C168" s="83"/>
      <c r="D168" s="83"/>
      <c r="E168" s="83"/>
      <c r="F168" s="83"/>
      <c r="G168" s="83"/>
      <c r="H168" s="83"/>
      <c r="I168" s="83"/>
      <c r="J168" s="83"/>
      <c r="K168" s="83"/>
      <c r="L168" s="83"/>
    </row>
    <row r="169" spans="1:12">
      <c r="B169" s="83"/>
      <c r="C169" s="83"/>
      <c r="D169" s="83"/>
      <c r="E169" s="83"/>
      <c r="F169" s="83"/>
      <c r="G169" s="83"/>
      <c r="H169" s="83"/>
      <c r="I169" s="83"/>
      <c r="J169" s="83"/>
      <c r="K169" s="83"/>
      <c r="L169" s="83"/>
    </row>
    <row r="170" spans="1:12">
      <c r="B170" s="83"/>
      <c r="C170" s="83"/>
      <c r="D170" s="83"/>
      <c r="E170" s="83"/>
      <c r="F170" s="83"/>
      <c r="G170" s="83"/>
      <c r="H170" s="83"/>
      <c r="I170" s="83"/>
      <c r="J170" s="83"/>
      <c r="K170" s="83"/>
      <c r="L170" s="83"/>
    </row>
    <row r="171" spans="1:12">
      <c r="B171" s="83"/>
      <c r="C171" s="83"/>
      <c r="D171" s="83"/>
      <c r="E171" s="83"/>
      <c r="F171" s="83"/>
      <c r="G171" s="83"/>
      <c r="H171" s="83"/>
      <c r="I171" s="83"/>
      <c r="J171" s="83"/>
      <c r="K171" s="83"/>
      <c r="L171" s="83"/>
    </row>
    <row r="172" spans="1:12">
      <c r="B172" s="83"/>
      <c r="C172" s="83"/>
      <c r="D172" s="83"/>
      <c r="E172" s="83"/>
      <c r="F172" s="83"/>
      <c r="G172" s="83"/>
      <c r="H172" s="83"/>
      <c r="I172" s="83"/>
      <c r="J172" s="83"/>
      <c r="K172" s="83"/>
      <c r="L172" s="83"/>
    </row>
    <row r="173" spans="1:12" ht="61.15" customHeight="1">
      <c r="A173" s="445"/>
      <c r="B173" s="438" t="str">
        <f>'2d. Enter EUT Data'!AB5</f>
        <v>Number FTE IT staff per 100 staff &amp; students</v>
      </c>
      <c r="I173" s="83"/>
      <c r="J173" s="83"/>
      <c r="K173" s="83"/>
      <c r="L173" s="83"/>
    </row>
    <row r="174" spans="1:12" ht="15.75">
      <c r="A174" s="439" t="s">
        <v>148</v>
      </c>
      <c r="B174" s="440" t="str">
        <f>'2d. Enter EUT Data'!AB7</f>
        <v/>
      </c>
      <c r="C174" s="171"/>
      <c r="I174" s="83"/>
      <c r="J174" s="83"/>
      <c r="K174" s="83"/>
      <c r="L174" s="83"/>
    </row>
    <row r="175" spans="1:12" ht="15.75">
      <c r="A175" s="441" t="s">
        <v>13</v>
      </c>
      <c r="B175" s="442" t="str">
        <f>'2d. Enter EUT Data'!AB8</f>
        <v/>
      </c>
      <c r="C175" s="171"/>
      <c r="I175" s="83"/>
      <c r="J175" s="83"/>
      <c r="K175" s="83"/>
      <c r="L175" s="83"/>
    </row>
    <row r="176" spans="1:12" ht="15.75">
      <c r="A176" s="443" t="s">
        <v>240</v>
      </c>
      <c r="B176" s="444" t="str">
        <f ca="1">'2d. Enter EUT Data'!AB9</f>
        <v/>
      </c>
      <c r="C176" s="171"/>
      <c r="I176" s="83"/>
      <c r="J176" s="83"/>
      <c r="K176" s="83"/>
      <c r="L176" s="83"/>
    </row>
    <row r="180" spans="2:12">
      <c r="B180" s="83"/>
      <c r="C180" s="83"/>
      <c r="D180" s="83"/>
      <c r="E180" s="83"/>
      <c r="F180" s="83"/>
      <c r="G180" s="83"/>
      <c r="H180" s="87"/>
      <c r="I180" s="83"/>
      <c r="J180" s="83"/>
      <c r="K180" s="83"/>
      <c r="L180" s="83"/>
    </row>
    <row r="181" spans="2:12">
      <c r="B181" s="83"/>
      <c r="C181" s="83"/>
      <c r="D181" s="83"/>
      <c r="E181" s="83"/>
      <c r="F181" s="83"/>
      <c r="G181" s="83"/>
      <c r="H181" s="83"/>
      <c r="I181" s="83"/>
      <c r="J181" s="83"/>
      <c r="K181" s="83"/>
      <c r="L181" s="83"/>
    </row>
    <row r="182" spans="2:12">
      <c r="B182" s="83"/>
      <c r="C182" s="83"/>
      <c r="D182" s="83"/>
      <c r="E182" s="83"/>
      <c r="F182" s="83"/>
      <c r="G182" s="83"/>
      <c r="H182" s="83"/>
      <c r="I182" s="83"/>
      <c r="J182" s="83"/>
      <c r="K182" s="83"/>
      <c r="L182" s="83"/>
    </row>
    <row r="183" spans="2:12">
      <c r="B183" s="83"/>
      <c r="C183" s="83"/>
      <c r="D183" s="83"/>
      <c r="E183" s="83"/>
      <c r="F183" s="83"/>
      <c r="G183" s="83"/>
      <c r="H183" s="83"/>
      <c r="I183" s="83"/>
      <c r="J183" s="83"/>
      <c r="K183" s="83"/>
      <c r="L183" s="83"/>
    </row>
    <row r="184" spans="2:12">
      <c r="B184" s="83"/>
      <c r="C184" s="83"/>
      <c r="D184" s="83"/>
      <c r="E184" s="83"/>
      <c r="F184" s="83"/>
      <c r="G184" s="83"/>
      <c r="H184" s="83"/>
      <c r="I184" s="83"/>
      <c r="J184" s="83"/>
      <c r="K184" s="83"/>
      <c r="L184" s="83"/>
    </row>
    <row r="185" spans="2:12">
      <c r="B185" s="83"/>
      <c r="C185" s="83"/>
      <c r="D185" s="83"/>
      <c r="E185" s="83"/>
      <c r="F185" s="83"/>
      <c r="G185" s="83"/>
      <c r="H185" s="83"/>
      <c r="I185" s="83"/>
      <c r="J185" s="83"/>
      <c r="K185" s="83"/>
      <c r="L185" s="83"/>
    </row>
    <row r="186" spans="2:12">
      <c r="B186" s="83"/>
      <c r="C186" s="83"/>
      <c r="D186" s="83"/>
      <c r="E186" s="83"/>
      <c r="F186" s="83"/>
      <c r="G186" s="83"/>
      <c r="H186" s="83"/>
      <c r="I186" s="83"/>
      <c r="J186" s="83"/>
      <c r="K186" s="83"/>
      <c r="L186" s="83"/>
    </row>
    <row r="187" spans="2:12">
      <c r="B187" s="83"/>
      <c r="C187" s="83"/>
      <c r="D187" s="83"/>
      <c r="E187" s="83"/>
      <c r="F187" s="83"/>
      <c r="G187" s="83"/>
      <c r="H187" s="83"/>
      <c r="I187" s="83"/>
      <c r="J187" s="83"/>
      <c r="K187" s="83"/>
      <c r="L187" s="83"/>
    </row>
    <row r="188" spans="2:12">
      <c r="B188" s="83"/>
      <c r="C188" s="83"/>
      <c r="D188" s="83"/>
      <c r="E188" s="83"/>
      <c r="F188" s="83"/>
      <c r="G188" s="83"/>
      <c r="H188" s="83"/>
      <c r="I188" s="83"/>
      <c r="J188" s="83"/>
      <c r="K188" s="83"/>
      <c r="L188" s="83"/>
    </row>
    <row r="189" spans="2:12">
      <c r="B189" s="83"/>
      <c r="C189" s="83"/>
      <c r="D189" s="83"/>
      <c r="E189" s="83"/>
      <c r="F189" s="83"/>
      <c r="G189" s="83"/>
      <c r="H189" s="83"/>
      <c r="I189" s="83"/>
      <c r="J189" s="83"/>
      <c r="K189" s="83"/>
      <c r="L189" s="83"/>
    </row>
    <row r="190" spans="2:12">
      <c r="B190" s="83"/>
      <c r="C190" s="83"/>
      <c r="D190" s="83"/>
      <c r="E190" s="83"/>
      <c r="F190" s="83"/>
      <c r="G190" s="83"/>
      <c r="H190" s="83"/>
      <c r="I190" s="83"/>
      <c r="J190" s="83"/>
      <c r="K190" s="83"/>
      <c r="L190" s="83"/>
    </row>
    <row r="191" spans="2:12">
      <c r="B191" s="83"/>
      <c r="C191" s="83"/>
      <c r="D191" s="83"/>
      <c r="E191" s="83"/>
      <c r="F191" s="83"/>
      <c r="G191" s="83"/>
      <c r="H191" s="83"/>
      <c r="I191" s="83"/>
      <c r="J191" s="83"/>
      <c r="K191" s="83"/>
      <c r="L191" s="83"/>
    </row>
    <row r="192" spans="2:12">
      <c r="B192" s="83"/>
      <c r="C192" s="83"/>
      <c r="D192" s="83"/>
      <c r="E192" s="83"/>
      <c r="F192" s="83"/>
      <c r="G192" s="83"/>
      <c r="H192" s="83"/>
      <c r="I192" s="83"/>
      <c r="J192" s="83"/>
      <c r="K192" s="83"/>
      <c r="L192" s="83"/>
    </row>
    <row r="193" spans="1:12">
      <c r="B193" s="83"/>
      <c r="C193" s="83"/>
      <c r="D193" s="83"/>
      <c r="E193" s="83"/>
      <c r="F193" s="83"/>
      <c r="G193" s="83"/>
      <c r="H193" s="83"/>
      <c r="I193" s="83"/>
      <c r="J193" s="83"/>
      <c r="K193" s="83"/>
      <c r="L193" s="83"/>
    </row>
    <row r="194" spans="1:12">
      <c r="B194" s="83"/>
      <c r="C194" s="83"/>
      <c r="D194" s="83"/>
      <c r="E194" s="83"/>
      <c r="F194" s="83"/>
      <c r="G194" s="83"/>
      <c r="H194" s="83"/>
      <c r="I194" s="83"/>
      <c r="J194" s="83"/>
      <c r="K194" s="83"/>
      <c r="L194" s="83"/>
    </row>
    <row r="195" spans="1:12">
      <c r="B195" s="83"/>
      <c r="C195" s="83"/>
      <c r="D195" s="83"/>
      <c r="E195" s="83"/>
      <c r="F195" s="83"/>
      <c r="G195" s="83"/>
      <c r="H195" s="83"/>
      <c r="I195" s="83"/>
      <c r="J195" s="83"/>
      <c r="K195" s="83"/>
      <c r="L195" s="83"/>
    </row>
    <row r="196" spans="1:12">
      <c r="B196" s="83"/>
      <c r="C196" s="83"/>
      <c r="D196" s="83"/>
      <c r="E196" s="83"/>
      <c r="F196" s="83"/>
      <c r="G196" s="83"/>
      <c r="H196" s="83"/>
      <c r="I196" s="83"/>
      <c r="J196" s="83"/>
      <c r="K196" s="83"/>
      <c r="L196" s="83"/>
    </row>
    <row r="197" spans="1:12" ht="85.15" customHeight="1">
      <c r="A197" s="445"/>
      <c r="B197" s="438" t="str">
        <f>'2d. Enter EUT Data'!AE5</f>
        <v>Percentage of schools with training around technology tools and integration</v>
      </c>
      <c r="I197" s="83"/>
      <c r="J197" s="83"/>
      <c r="K197" s="83"/>
      <c r="L197" s="83"/>
    </row>
    <row r="198" spans="1:12" ht="15.75">
      <c r="A198" s="439" t="s">
        <v>148</v>
      </c>
      <c r="B198" s="440" t="str">
        <f>'2d. Enter EUT Data'!AE7</f>
        <v/>
      </c>
      <c r="C198" s="171"/>
      <c r="I198" s="83"/>
      <c r="J198" s="83"/>
      <c r="K198" s="83"/>
      <c r="L198" s="83"/>
    </row>
    <row r="199" spans="1:12" ht="15.75">
      <c r="A199" s="441" t="s">
        <v>13</v>
      </c>
      <c r="B199" s="442" t="str">
        <f>'2d. Enter EUT Data'!AE8</f>
        <v/>
      </c>
      <c r="C199" s="171"/>
      <c r="I199" s="83"/>
      <c r="J199" s="83"/>
      <c r="K199" s="83"/>
      <c r="L199" s="83"/>
    </row>
    <row r="200" spans="1:12" ht="15.75">
      <c r="A200" s="443" t="s">
        <v>240</v>
      </c>
      <c r="B200" s="444" t="str">
        <f ca="1">'2d. Enter EUT Data'!AE9</f>
        <v/>
      </c>
      <c r="C200" s="171"/>
      <c r="I200" s="83"/>
      <c r="J200" s="83"/>
      <c r="K200" s="83"/>
      <c r="L200" s="83"/>
    </row>
    <row r="204" spans="1:12">
      <c r="B204" s="83"/>
      <c r="C204" s="83"/>
      <c r="D204" s="83"/>
      <c r="E204" s="83"/>
      <c r="F204" s="83"/>
      <c r="G204" s="83"/>
      <c r="H204" s="87"/>
      <c r="I204" s="83"/>
      <c r="J204" s="83"/>
      <c r="K204" s="83"/>
      <c r="L204" s="83"/>
    </row>
    <row r="205" spans="1:12">
      <c r="B205" s="83"/>
      <c r="C205" s="83"/>
      <c r="D205" s="83"/>
      <c r="E205" s="83"/>
      <c r="F205" s="83"/>
      <c r="G205" s="83"/>
      <c r="H205" s="83"/>
      <c r="I205" s="83"/>
      <c r="J205" s="83"/>
      <c r="K205" s="83"/>
      <c r="L205" s="83"/>
    </row>
    <row r="206" spans="1:12">
      <c r="B206" s="83"/>
      <c r="C206" s="83"/>
      <c r="D206" s="83"/>
      <c r="E206" s="83"/>
      <c r="F206" s="83"/>
      <c r="G206" s="83"/>
      <c r="H206" s="83"/>
      <c r="I206" s="83"/>
      <c r="J206" s="83"/>
      <c r="K206" s="83"/>
      <c r="L206" s="83"/>
    </row>
    <row r="207" spans="1:12">
      <c r="B207" s="83"/>
      <c r="C207" s="83"/>
      <c r="D207" s="83"/>
      <c r="E207" s="83"/>
      <c r="F207" s="83"/>
      <c r="G207" s="83"/>
      <c r="H207" s="83"/>
      <c r="I207" s="83"/>
      <c r="J207" s="83"/>
      <c r="K207" s="83"/>
      <c r="L207" s="83"/>
    </row>
    <row r="208" spans="1:12">
      <c r="B208" s="83"/>
      <c r="C208" s="83"/>
      <c r="D208" s="83"/>
      <c r="E208" s="83"/>
      <c r="F208" s="83"/>
      <c r="G208" s="83"/>
      <c r="H208" s="83"/>
      <c r="I208" s="83"/>
      <c r="J208" s="83"/>
      <c r="K208" s="83"/>
      <c r="L208" s="83"/>
    </row>
    <row r="209" spans="1:12">
      <c r="B209" s="83"/>
      <c r="C209" s="83"/>
      <c r="D209" s="83"/>
      <c r="E209" s="83"/>
      <c r="F209" s="83"/>
      <c r="G209" s="83"/>
      <c r="H209" s="83"/>
      <c r="I209" s="83"/>
      <c r="J209" s="83"/>
      <c r="K209" s="83"/>
      <c r="L209" s="83"/>
    </row>
    <row r="210" spans="1:12">
      <c r="B210" s="83"/>
      <c r="C210" s="83"/>
      <c r="D210" s="83"/>
      <c r="E210" s="83"/>
      <c r="F210" s="83"/>
      <c r="G210" s="83"/>
      <c r="H210" s="83"/>
      <c r="I210" s="83"/>
      <c r="J210" s="83"/>
      <c r="K210" s="83"/>
      <c r="L210" s="83"/>
    </row>
    <row r="211" spans="1:12">
      <c r="B211" s="83"/>
      <c r="C211" s="83"/>
      <c r="D211" s="83"/>
      <c r="E211" s="83"/>
      <c r="F211" s="83"/>
      <c r="G211" s="83"/>
      <c r="H211" s="83"/>
      <c r="I211" s="83"/>
      <c r="J211" s="83"/>
      <c r="K211" s="83"/>
      <c r="L211" s="83"/>
    </row>
    <row r="212" spans="1:12">
      <c r="B212" s="83"/>
      <c r="C212" s="83"/>
      <c r="D212" s="83"/>
      <c r="E212" s="83"/>
      <c r="F212" s="83"/>
      <c r="G212" s="83"/>
      <c r="H212" s="83"/>
      <c r="I212" s="83"/>
      <c r="J212" s="83"/>
      <c r="K212" s="83"/>
      <c r="L212" s="83"/>
    </row>
    <row r="213" spans="1:12">
      <c r="B213" s="83"/>
      <c r="C213" s="83"/>
      <c r="D213" s="83"/>
      <c r="E213" s="83"/>
      <c r="F213" s="83"/>
      <c r="G213" s="83"/>
      <c r="H213" s="83"/>
      <c r="I213" s="83"/>
      <c r="J213" s="83"/>
      <c r="K213" s="83"/>
      <c r="L213" s="83"/>
    </row>
    <row r="214" spans="1:12">
      <c r="B214" s="83"/>
      <c r="C214" s="83"/>
      <c r="D214" s="83"/>
      <c r="E214" s="83"/>
      <c r="F214" s="83"/>
      <c r="G214" s="83"/>
      <c r="H214" s="83"/>
      <c r="I214" s="83"/>
      <c r="J214" s="83"/>
      <c r="K214" s="83"/>
      <c r="L214" s="83"/>
    </row>
    <row r="215" spans="1:12">
      <c r="B215" s="83"/>
      <c r="C215" s="83"/>
      <c r="D215" s="83"/>
      <c r="E215" s="83"/>
      <c r="F215" s="83"/>
      <c r="G215" s="83"/>
      <c r="H215" s="83"/>
      <c r="I215" s="83"/>
      <c r="J215" s="83"/>
      <c r="K215" s="83"/>
      <c r="L215" s="83"/>
    </row>
    <row r="216" spans="1:12">
      <c r="B216" s="83"/>
      <c r="C216" s="83"/>
      <c r="D216" s="83"/>
      <c r="E216" s="83"/>
      <c r="F216" s="83"/>
      <c r="G216" s="83"/>
      <c r="H216" s="83"/>
      <c r="I216" s="83"/>
      <c r="J216" s="83"/>
      <c r="K216" s="83"/>
      <c r="L216" s="83"/>
    </row>
    <row r="217" spans="1:12">
      <c r="B217" s="83"/>
      <c r="C217" s="83"/>
      <c r="D217" s="83"/>
      <c r="E217" s="83"/>
      <c r="F217" s="83"/>
      <c r="G217" s="83"/>
      <c r="H217" s="83"/>
      <c r="I217" s="83"/>
      <c r="J217" s="83"/>
      <c r="K217" s="83"/>
      <c r="L217" s="83"/>
    </row>
    <row r="218" spans="1:12">
      <c r="B218" s="83"/>
      <c r="C218" s="83"/>
      <c r="D218" s="83"/>
      <c r="E218" s="83"/>
      <c r="F218" s="83"/>
      <c r="G218" s="83"/>
      <c r="H218" s="83"/>
      <c r="I218" s="83"/>
      <c r="J218" s="83"/>
      <c r="K218" s="83"/>
      <c r="L218" s="83"/>
    </row>
    <row r="219" spans="1:12">
      <c r="B219" s="83"/>
      <c r="C219" s="83"/>
      <c r="D219" s="83"/>
      <c r="E219" s="83"/>
      <c r="F219" s="83"/>
      <c r="G219" s="83"/>
      <c r="H219" s="83"/>
      <c r="I219" s="83"/>
      <c r="J219" s="83"/>
      <c r="K219" s="83"/>
      <c r="L219" s="83"/>
    </row>
    <row r="220" spans="1:12">
      <c r="B220" s="83"/>
      <c r="C220" s="83"/>
      <c r="D220" s="83"/>
      <c r="E220" s="83"/>
      <c r="F220" s="83"/>
      <c r="G220" s="83"/>
      <c r="H220" s="83"/>
      <c r="I220" s="83"/>
      <c r="J220" s="83"/>
      <c r="K220" s="83"/>
      <c r="L220" s="83"/>
    </row>
    <row r="221" spans="1:12" ht="66.599999999999994" customHeight="1">
      <c r="A221" s="445"/>
      <c r="B221" s="438" t="str">
        <f>'2d. Enter EUT Data'!AH5</f>
        <v>Average number of training hours per teaching staff</v>
      </c>
      <c r="I221" s="83"/>
      <c r="J221" s="83"/>
      <c r="K221" s="83"/>
      <c r="L221" s="83"/>
    </row>
    <row r="222" spans="1:12" ht="15.75">
      <c r="A222" s="439" t="s">
        <v>148</v>
      </c>
      <c r="B222" s="440" t="str">
        <f>'2d. Enter EUT Data'!AH7</f>
        <v/>
      </c>
      <c r="C222" s="171"/>
      <c r="I222" s="83"/>
      <c r="J222" s="83"/>
      <c r="K222" s="83"/>
      <c r="L222" s="83"/>
    </row>
    <row r="223" spans="1:12" ht="15.75">
      <c r="A223" s="441" t="s">
        <v>13</v>
      </c>
      <c r="B223" s="442" t="str">
        <f>'2d. Enter EUT Data'!AH8</f>
        <v/>
      </c>
      <c r="C223" s="171"/>
      <c r="I223" s="83"/>
      <c r="J223" s="83"/>
      <c r="K223" s="83"/>
      <c r="L223" s="83"/>
    </row>
    <row r="224" spans="1:12" ht="15.75">
      <c r="A224" s="443" t="s">
        <v>240</v>
      </c>
      <c r="B224" s="444" t="str">
        <f ca="1">'2d. Enter EUT Data'!AH9</f>
        <v/>
      </c>
      <c r="C224" s="171"/>
      <c r="I224" s="83"/>
      <c r="J224" s="83"/>
      <c r="K224" s="83"/>
      <c r="L224" s="83"/>
    </row>
  </sheetData>
  <sheetProtection sheet="1" objects="1" scenarios="1"/>
  <pageMargins left="0.5" right="0.5" top="0.75" bottom="0.75" header="0.3" footer="0.3"/>
  <pageSetup scale="88" pageOrder="overThenDown" orientation="landscape" r:id="rId1"/>
  <rowBreaks count="7" manualBreakCount="7">
    <brk id="55" max="8" man="1"/>
    <brk id="81" max="8" man="1"/>
    <brk id="105" max="8" man="1"/>
    <brk id="129" max="8" man="1"/>
    <brk id="154" max="8" man="1"/>
    <brk id="178" max="8" man="1"/>
    <brk id="201" max="8" man="1"/>
  </rowBreaks>
  <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rgb="FF7030A0"/>
    <pageSetUpPr autoPageBreaks="0"/>
  </sheetPr>
  <dimension ref="A1:I87"/>
  <sheetViews>
    <sheetView showGridLines="0" zoomScale="130" zoomScaleNormal="130" zoomScaleSheetLayoutView="100" workbookViewId="0">
      <pane ySplit="1" topLeftCell="A2" activePane="bottomLeft" state="frozen"/>
      <selection activeCell="H7" sqref="H7"/>
      <selection pane="bottomLeft" activeCell="A2" sqref="A2"/>
    </sheetView>
  </sheetViews>
  <sheetFormatPr defaultColWidth="9.1328125" defaultRowHeight="14.25"/>
  <cols>
    <col min="1" max="1" width="4.59765625" style="6" customWidth="1"/>
    <col min="2" max="2" width="37" style="6" customWidth="1"/>
    <col min="3" max="3" width="4.59765625" style="6" customWidth="1"/>
    <col min="4" max="4" width="43.86328125" style="6" customWidth="1"/>
    <col min="5" max="16384" width="9.1328125" style="6"/>
  </cols>
  <sheetData>
    <row r="1" spans="1:9" ht="21">
      <c r="A1" s="502" t="s">
        <v>598</v>
      </c>
      <c r="B1" s="31"/>
      <c r="C1" s="31"/>
      <c r="D1" s="32"/>
      <c r="E1" s="27"/>
      <c r="F1" s="27"/>
      <c r="G1" s="27"/>
      <c r="H1" s="27"/>
      <c r="I1" s="27"/>
    </row>
    <row r="2" spans="1:9" ht="9.9499999999999993" customHeight="1">
      <c r="A2" s="24"/>
      <c r="D2" s="25"/>
    </row>
    <row r="3" spans="1:9" ht="48" customHeight="1">
      <c r="A3" s="747" t="s">
        <v>585</v>
      </c>
      <c r="B3" s="748"/>
      <c r="C3" s="748"/>
      <c r="D3" s="749"/>
    </row>
    <row r="4" spans="1:9" ht="18.75" customHeight="1">
      <c r="A4" s="56"/>
      <c r="B4" s="472" t="s">
        <v>507</v>
      </c>
      <c r="C4" s="473"/>
      <c r="D4" s="474" t="s">
        <v>95</v>
      </c>
    </row>
    <row r="5" spans="1:9" ht="18.75" customHeight="1">
      <c r="A5" s="56"/>
      <c r="B5" s="472" t="s">
        <v>96</v>
      </c>
      <c r="C5" s="473"/>
      <c r="D5" s="474" t="s">
        <v>342</v>
      </c>
    </row>
    <row r="6" spans="1:9" ht="15.75">
      <c r="A6" s="56"/>
      <c r="B6" s="472" t="s">
        <v>508</v>
      </c>
      <c r="C6" s="473"/>
      <c r="D6" s="474" t="s">
        <v>94</v>
      </c>
    </row>
    <row r="7" spans="1:9" ht="51" customHeight="1">
      <c r="A7" s="57"/>
      <c r="B7" s="472"/>
      <c r="C7" s="472"/>
      <c r="D7" s="475" t="s">
        <v>509</v>
      </c>
    </row>
    <row r="8" spans="1:9" ht="9.9499999999999993" customHeight="1">
      <c r="A8" s="163"/>
      <c r="B8" s="164"/>
      <c r="C8" s="164"/>
      <c r="D8" s="165"/>
    </row>
    <row r="9" spans="1:9" ht="15.75">
      <c r="A9" s="464" t="s">
        <v>56</v>
      </c>
      <c r="B9" s="55"/>
      <c r="D9" s="25"/>
    </row>
    <row r="10" spans="1:9">
      <c r="A10" s="750"/>
      <c r="B10" s="751"/>
      <c r="C10" s="751"/>
      <c r="D10" s="752"/>
    </row>
    <row r="11" spans="1:9">
      <c r="A11" s="750"/>
      <c r="B11" s="751"/>
      <c r="C11" s="751"/>
      <c r="D11" s="752"/>
    </row>
    <row r="12" spans="1:9">
      <c r="A12" s="750"/>
      <c r="B12" s="751"/>
      <c r="C12" s="751"/>
      <c r="D12" s="752"/>
    </row>
    <row r="13" spans="1:9">
      <c r="A13" s="750"/>
      <c r="B13" s="751"/>
      <c r="C13" s="751"/>
      <c r="D13" s="752"/>
    </row>
    <row r="14" spans="1:9">
      <c r="A14" s="750"/>
      <c r="B14" s="751"/>
      <c r="C14" s="751"/>
      <c r="D14" s="752"/>
    </row>
    <row r="15" spans="1:9">
      <c r="A15" s="753"/>
      <c r="B15" s="754"/>
      <c r="C15" s="754"/>
      <c r="D15" s="755"/>
    </row>
    <row r="16" spans="1:9" ht="80.25" customHeight="1">
      <c r="A16" s="756" t="s">
        <v>586</v>
      </c>
      <c r="B16" s="757"/>
      <c r="C16" s="757"/>
      <c r="D16" s="758"/>
    </row>
    <row r="17" spans="1:4" ht="32.25" customHeight="1">
      <c r="A17" s="28"/>
      <c r="B17" s="728" t="s">
        <v>510</v>
      </c>
      <c r="C17" s="728"/>
      <c r="D17" s="729"/>
    </row>
    <row r="18" spans="1:4" ht="45" customHeight="1">
      <c r="A18" s="28"/>
      <c r="B18" s="759" t="s">
        <v>511</v>
      </c>
      <c r="C18" s="760"/>
      <c r="D18" s="761"/>
    </row>
    <row r="19" spans="1:4" ht="32.25" customHeight="1">
      <c r="A19" s="44"/>
      <c r="B19" s="745" t="s">
        <v>512</v>
      </c>
      <c r="C19" s="745"/>
      <c r="D19" s="746"/>
    </row>
    <row r="20" spans="1:4" ht="8.25" customHeight="1">
      <c r="A20" s="64"/>
      <c r="B20" s="65"/>
      <c r="C20" s="65"/>
      <c r="D20" s="66"/>
    </row>
    <row r="21" spans="1:4" ht="15.75">
      <c r="A21" s="465" t="s">
        <v>57</v>
      </c>
      <c r="D21" s="25"/>
    </row>
    <row r="22" spans="1:4">
      <c r="A22" s="722"/>
      <c r="B22" s="723"/>
      <c r="C22" s="723"/>
      <c r="D22" s="724"/>
    </row>
    <row r="23" spans="1:4">
      <c r="A23" s="722"/>
      <c r="B23" s="723"/>
      <c r="C23" s="723"/>
      <c r="D23" s="724"/>
    </row>
    <row r="24" spans="1:4">
      <c r="A24" s="722"/>
      <c r="B24" s="723"/>
      <c r="C24" s="723"/>
      <c r="D24" s="724"/>
    </row>
    <row r="25" spans="1:4">
      <c r="A25" s="722"/>
      <c r="B25" s="723"/>
      <c r="C25" s="723"/>
      <c r="D25" s="724"/>
    </row>
    <row r="26" spans="1:4">
      <c r="A26" s="722"/>
      <c r="B26" s="723"/>
      <c r="C26" s="723"/>
      <c r="D26" s="724"/>
    </row>
    <row r="27" spans="1:4">
      <c r="A27" s="722"/>
      <c r="B27" s="723"/>
      <c r="C27" s="723"/>
      <c r="D27" s="724"/>
    </row>
    <row r="28" spans="1:4">
      <c r="A28" s="722"/>
      <c r="B28" s="723"/>
      <c r="C28" s="723"/>
      <c r="D28" s="724"/>
    </row>
    <row r="29" spans="1:4">
      <c r="A29" s="722"/>
      <c r="B29" s="723"/>
      <c r="C29" s="723"/>
      <c r="D29" s="724"/>
    </row>
    <row r="30" spans="1:4">
      <c r="A30" s="722"/>
      <c r="B30" s="723"/>
      <c r="C30" s="723"/>
      <c r="D30" s="724"/>
    </row>
    <row r="31" spans="1:4">
      <c r="A31" s="722"/>
      <c r="B31" s="723"/>
      <c r="C31" s="723"/>
      <c r="D31" s="724"/>
    </row>
    <row r="32" spans="1:4" ht="15.75" customHeight="1">
      <c r="A32" s="722"/>
      <c r="B32" s="723"/>
      <c r="C32" s="723"/>
      <c r="D32" s="724"/>
    </row>
    <row r="33" spans="1:4" ht="15.75" customHeight="1">
      <c r="A33" s="725"/>
      <c r="B33" s="726"/>
      <c r="C33" s="726"/>
      <c r="D33" s="727"/>
    </row>
    <row r="34" spans="1:4" ht="49.5" customHeight="1">
      <c r="A34" s="732" t="s">
        <v>458</v>
      </c>
      <c r="B34" s="733"/>
      <c r="C34" s="733"/>
      <c r="D34" s="734"/>
    </row>
    <row r="35" spans="1:4" ht="27" customHeight="1">
      <c r="A35" s="29"/>
      <c r="B35" s="735" t="s">
        <v>343</v>
      </c>
      <c r="C35" s="735"/>
      <c r="D35" s="736"/>
    </row>
    <row r="36" spans="1:4" ht="15.75" customHeight="1">
      <c r="A36" s="28"/>
      <c r="B36" s="737" t="s">
        <v>544</v>
      </c>
      <c r="C36" s="737"/>
      <c r="D36" s="738"/>
    </row>
    <row r="37" spans="1:4" ht="17.25" customHeight="1">
      <c r="A37" s="28"/>
      <c r="B37" s="466" t="s">
        <v>460</v>
      </c>
      <c r="C37" s="311"/>
      <c r="D37" s="312"/>
    </row>
    <row r="38" spans="1:4" ht="18" customHeight="1">
      <c r="A38" s="44"/>
      <c r="B38" s="467" t="s">
        <v>486</v>
      </c>
      <c r="C38" s="47"/>
      <c r="D38" s="48"/>
    </row>
    <row r="39" spans="1:4" ht="9.9499999999999993" customHeight="1">
      <c r="A39" s="26"/>
      <c r="B39"/>
      <c r="C39"/>
      <c r="D39" s="30"/>
    </row>
    <row r="40" spans="1:4" ht="15.75">
      <c r="A40" s="468" t="s">
        <v>58</v>
      </c>
      <c r="D40" s="25"/>
    </row>
    <row r="41" spans="1:4">
      <c r="A41" s="722"/>
      <c r="B41" s="723"/>
      <c r="C41" s="723"/>
      <c r="D41" s="724"/>
    </row>
    <row r="42" spans="1:4">
      <c r="A42" s="722"/>
      <c r="B42" s="723"/>
      <c r="C42" s="723"/>
      <c r="D42" s="724"/>
    </row>
    <row r="43" spans="1:4" ht="9" customHeight="1">
      <c r="A43" s="722"/>
      <c r="B43" s="723"/>
      <c r="C43" s="723"/>
      <c r="D43" s="724"/>
    </row>
    <row r="44" spans="1:4">
      <c r="A44" s="722"/>
      <c r="B44" s="723"/>
      <c r="C44" s="723"/>
      <c r="D44" s="724"/>
    </row>
    <row r="45" spans="1:4">
      <c r="A45" s="722"/>
      <c r="B45" s="723"/>
      <c r="C45" s="723"/>
      <c r="D45" s="724"/>
    </row>
    <row r="46" spans="1:4">
      <c r="A46" s="722"/>
      <c r="B46" s="723"/>
      <c r="C46" s="723"/>
      <c r="D46" s="724"/>
    </row>
    <row r="47" spans="1:4">
      <c r="A47" s="722"/>
      <c r="B47" s="723"/>
      <c r="C47" s="723"/>
      <c r="D47" s="724"/>
    </row>
    <row r="48" spans="1:4" ht="9" customHeight="1">
      <c r="A48" s="722"/>
      <c r="B48" s="723"/>
      <c r="C48" s="723"/>
      <c r="D48" s="724"/>
    </row>
    <row r="49" spans="1:4">
      <c r="A49" s="722"/>
      <c r="B49" s="723"/>
      <c r="C49" s="723"/>
      <c r="D49" s="724"/>
    </row>
    <row r="50" spans="1:4">
      <c r="A50" s="722"/>
      <c r="B50" s="723"/>
      <c r="C50" s="723"/>
      <c r="D50" s="724"/>
    </row>
    <row r="51" spans="1:4">
      <c r="A51" s="722"/>
      <c r="B51" s="723"/>
      <c r="C51" s="723"/>
      <c r="D51" s="724"/>
    </row>
    <row r="52" spans="1:4">
      <c r="A52" s="722"/>
      <c r="B52" s="723"/>
      <c r="C52" s="723"/>
      <c r="D52" s="724"/>
    </row>
    <row r="53" spans="1:4">
      <c r="A53" s="725"/>
      <c r="B53" s="726"/>
      <c r="C53" s="726"/>
      <c r="D53" s="727"/>
    </row>
    <row r="54" spans="1:4" ht="47.25" customHeight="1">
      <c r="A54" s="739" t="s">
        <v>459</v>
      </c>
      <c r="B54" s="740"/>
      <c r="C54" s="740"/>
      <c r="D54" s="741"/>
    </row>
    <row r="55" spans="1:4" ht="15.75">
      <c r="A55" s="28"/>
      <c r="B55" s="469" t="s">
        <v>63</v>
      </c>
      <c r="C55" s="469"/>
      <c r="D55" s="470"/>
    </row>
    <row r="56" spans="1:4" ht="15.75">
      <c r="A56" s="28"/>
      <c r="B56" s="469" t="s">
        <v>59</v>
      </c>
      <c r="C56" s="469"/>
      <c r="D56" s="470"/>
    </row>
    <row r="57" spans="1:4" ht="30.75" customHeight="1">
      <c r="A57" s="44"/>
      <c r="B57" s="745" t="s">
        <v>545</v>
      </c>
      <c r="C57" s="745"/>
      <c r="D57" s="746"/>
    </row>
    <row r="58" spans="1:4" ht="12" customHeight="1">
      <c r="A58" s="24"/>
      <c r="D58" s="25"/>
    </row>
    <row r="59" spans="1:4" ht="15.75">
      <c r="A59" s="465" t="s">
        <v>57</v>
      </c>
      <c r="D59" s="25"/>
    </row>
    <row r="60" spans="1:4">
      <c r="A60" s="722"/>
      <c r="B60" s="723"/>
      <c r="C60" s="723"/>
      <c r="D60" s="724"/>
    </row>
    <row r="61" spans="1:4">
      <c r="A61" s="722"/>
      <c r="B61" s="723"/>
      <c r="C61" s="723"/>
      <c r="D61" s="724"/>
    </row>
    <row r="62" spans="1:4">
      <c r="A62" s="722"/>
      <c r="B62" s="723"/>
      <c r="C62" s="723"/>
      <c r="D62" s="724"/>
    </row>
    <row r="63" spans="1:4" ht="11.25" customHeight="1">
      <c r="A63" s="722"/>
      <c r="B63" s="723"/>
      <c r="C63" s="723"/>
      <c r="D63" s="724"/>
    </row>
    <row r="64" spans="1:4">
      <c r="A64" s="722"/>
      <c r="B64" s="723"/>
      <c r="C64" s="723"/>
      <c r="D64" s="724"/>
    </row>
    <row r="65" spans="1:4">
      <c r="A65" s="722"/>
      <c r="B65" s="723"/>
      <c r="C65" s="723"/>
      <c r="D65" s="724"/>
    </row>
    <row r="66" spans="1:4">
      <c r="A66" s="722"/>
      <c r="B66" s="723"/>
      <c r="C66" s="723"/>
      <c r="D66" s="724"/>
    </row>
    <row r="67" spans="1:4" ht="11.25" customHeight="1">
      <c r="A67" s="722"/>
      <c r="B67" s="723"/>
      <c r="C67" s="723"/>
      <c r="D67" s="724"/>
    </row>
    <row r="68" spans="1:4">
      <c r="A68" s="722"/>
      <c r="B68" s="723"/>
      <c r="C68" s="723"/>
      <c r="D68" s="724"/>
    </row>
    <row r="69" spans="1:4">
      <c r="A69" s="722"/>
      <c r="B69" s="723"/>
      <c r="C69" s="723"/>
      <c r="D69" s="724"/>
    </row>
    <row r="70" spans="1:4">
      <c r="A70" s="725"/>
      <c r="B70" s="726"/>
      <c r="C70" s="726"/>
      <c r="D70" s="727"/>
    </row>
    <row r="71" spans="1:4" ht="32.25" customHeight="1">
      <c r="A71" s="742" t="s">
        <v>461</v>
      </c>
      <c r="B71" s="743"/>
      <c r="C71" s="743"/>
      <c r="D71" s="744"/>
    </row>
    <row r="72" spans="1:4" ht="30" customHeight="1">
      <c r="A72" s="28"/>
      <c r="B72" s="728" t="s">
        <v>513</v>
      </c>
      <c r="C72" s="728"/>
      <c r="D72" s="729"/>
    </row>
    <row r="73" spans="1:4" ht="31.5" customHeight="1">
      <c r="A73" s="28"/>
      <c r="B73" s="728" t="s">
        <v>514</v>
      </c>
      <c r="C73" s="728"/>
      <c r="D73" s="729"/>
    </row>
    <row r="74" spans="1:4" ht="15" customHeight="1">
      <c r="A74" s="28"/>
      <c r="B74" s="728" t="s">
        <v>515</v>
      </c>
      <c r="C74" s="728"/>
      <c r="D74" s="729"/>
    </row>
    <row r="75" spans="1:4" ht="16.5" customHeight="1">
      <c r="A75" s="44"/>
      <c r="B75" s="730" t="s">
        <v>516</v>
      </c>
      <c r="C75" s="730"/>
      <c r="D75" s="731"/>
    </row>
    <row r="76" spans="1:4" ht="9.9499999999999993" customHeight="1">
      <c r="A76" s="24"/>
      <c r="D76" s="25"/>
    </row>
    <row r="77" spans="1:4" ht="15.75">
      <c r="A77" s="465" t="s">
        <v>57</v>
      </c>
      <c r="D77" s="25"/>
    </row>
    <row r="78" spans="1:4">
      <c r="A78" s="722"/>
      <c r="B78" s="723"/>
      <c r="C78" s="723"/>
      <c r="D78" s="724"/>
    </row>
    <row r="79" spans="1:4">
      <c r="A79" s="722"/>
      <c r="B79" s="723"/>
      <c r="C79" s="723"/>
      <c r="D79" s="724"/>
    </row>
    <row r="80" spans="1:4">
      <c r="A80" s="722"/>
      <c r="B80" s="723"/>
      <c r="C80" s="723"/>
      <c r="D80" s="724"/>
    </row>
    <row r="81" spans="1:4">
      <c r="A81" s="722"/>
      <c r="B81" s="723"/>
      <c r="C81" s="723"/>
      <c r="D81" s="724"/>
    </row>
    <row r="82" spans="1:4">
      <c r="A82" s="722"/>
      <c r="B82" s="723"/>
      <c r="C82" s="723"/>
      <c r="D82" s="724"/>
    </row>
    <row r="83" spans="1:4">
      <c r="A83" s="722"/>
      <c r="B83" s="723"/>
      <c r="C83" s="723"/>
      <c r="D83" s="724"/>
    </row>
    <row r="84" spans="1:4">
      <c r="A84" s="722"/>
      <c r="B84" s="723"/>
      <c r="C84" s="723"/>
      <c r="D84" s="724"/>
    </row>
    <row r="85" spans="1:4" ht="29.25" customHeight="1">
      <c r="A85" s="722"/>
      <c r="B85" s="723"/>
      <c r="C85" s="723"/>
      <c r="D85" s="724"/>
    </row>
    <row r="86" spans="1:4">
      <c r="A86" s="722"/>
      <c r="B86" s="723"/>
      <c r="C86" s="723"/>
      <c r="D86" s="724"/>
    </row>
    <row r="87" spans="1:4">
      <c r="A87" s="725"/>
      <c r="B87" s="726"/>
      <c r="C87" s="726"/>
      <c r="D87" s="727"/>
    </row>
  </sheetData>
  <mergeCells count="20">
    <mergeCell ref="B19:D19"/>
    <mergeCell ref="A3:D3"/>
    <mergeCell ref="A10:D15"/>
    <mergeCell ref="A16:D16"/>
    <mergeCell ref="B17:D17"/>
    <mergeCell ref="B18:D18"/>
    <mergeCell ref="A22:D33"/>
    <mergeCell ref="A41:D53"/>
    <mergeCell ref="A60:D70"/>
    <mergeCell ref="A78:D87"/>
    <mergeCell ref="B73:D73"/>
    <mergeCell ref="B74:D74"/>
    <mergeCell ref="B75:D75"/>
    <mergeCell ref="A34:D34"/>
    <mergeCell ref="B35:D35"/>
    <mergeCell ref="B36:D36"/>
    <mergeCell ref="A54:D54"/>
    <mergeCell ref="A71:D71"/>
    <mergeCell ref="B72:D72"/>
    <mergeCell ref="B57:D57"/>
  </mergeCells>
  <pageMargins left="0.7" right="0.7" top="0.75" bottom="0.75" header="0.3" footer="0.3"/>
  <pageSetup scale="99" pageOrder="overThenDown" orientation="portrait" r:id="rId1"/>
  <rowBreaks count="2" manualBreakCount="2">
    <brk id="33" max="3" man="1"/>
    <brk id="70"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66675</xdr:colOff>
                    <xdr:row>3</xdr:row>
                    <xdr:rowOff>0</xdr:rowOff>
                  </from>
                  <to>
                    <xdr:col>3</xdr:col>
                    <xdr:colOff>66675</xdr:colOff>
                    <xdr:row>3</xdr:row>
                    <xdr:rowOff>190500</xdr:rowOff>
                  </to>
                </anchor>
              </controlPr>
            </control>
          </mc:Choice>
        </mc:AlternateContent>
        <mc:AlternateContent xmlns:mc="http://schemas.openxmlformats.org/markup-compatibility/2006">
          <mc:Choice Requires="x14">
            <control shapeId="8198" r:id="rId5" name="Check Box 6">
              <controlPr defaultSize="0" autoFill="0" autoLine="0" autoPict="0">
                <anchor moveWithCells="1">
                  <from>
                    <xdr:col>2</xdr:col>
                    <xdr:colOff>66675</xdr:colOff>
                    <xdr:row>4</xdr:row>
                    <xdr:rowOff>0</xdr:rowOff>
                  </from>
                  <to>
                    <xdr:col>3</xdr:col>
                    <xdr:colOff>66675</xdr:colOff>
                    <xdr:row>4</xdr:row>
                    <xdr:rowOff>190500</xdr:rowOff>
                  </to>
                </anchor>
              </controlPr>
            </control>
          </mc:Choice>
        </mc:AlternateContent>
        <mc:AlternateContent xmlns:mc="http://schemas.openxmlformats.org/markup-compatibility/2006">
          <mc:Choice Requires="x14">
            <control shapeId="8199" r:id="rId6" name="Check Box 7">
              <controlPr defaultSize="0" autoFill="0" autoLine="0" autoPict="0">
                <anchor moveWithCells="1">
                  <from>
                    <xdr:col>2</xdr:col>
                    <xdr:colOff>66675</xdr:colOff>
                    <xdr:row>5</xdr:row>
                    <xdr:rowOff>0</xdr:rowOff>
                  </from>
                  <to>
                    <xdr:col>3</xdr:col>
                    <xdr:colOff>66675</xdr:colOff>
                    <xdr:row>5</xdr:row>
                    <xdr:rowOff>190500</xdr:rowOff>
                  </to>
                </anchor>
              </controlPr>
            </control>
          </mc:Choice>
        </mc:AlternateContent>
        <mc:AlternateContent xmlns:mc="http://schemas.openxmlformats.org/markup-compatibility/2006">
          <mc:Choice Requires="x14">
            <control shapeId="8200" r:id="rId7" name="Check Box 8">
              <controlPr defaultSize="0" autoFill="0" autoLine="0" autoPict="0">
                <anchor moveWithCells="1">
                  <from>
                    <xdr:col>0</xdr:col>
                    <xdr:colOff>66675</xdr:colOff>
                    <xdr:row>3</xdr:row>
                    <xdr:rowOff>0</xdr:rowOff>
                  </from>
                  <to>
                    <xdr:col>1</xdr:col>
                    <xdr:colOff>66675</xdr:colOff>
                    <xdr:row>3</xdr:row>
                    <xdr:rowOff>190500</xdr:rowOff>
                  </to>
                </anchor>
              </controlPr>
            </control>
          </mc:Choice>
        </mc:AlternateContent>
        <mc:AlternateContent xmlns:mc="http://schemas.openxmlformats.org/markup-compatibility/2006">
          <mc:Choice Requires="x14">
            <control shapeId="8201" r:id="rId8" name="Check Box 9">
              <controlPr defaultSize="0" autoFill="0" autoLine="0" autoPict="0">
                <anchor moveWithCells="1">
                  <from>
                    <xdr:col>0</xdr:col>
                    <xdr:colOff>66675</xdr:colOff>
                    <xdr:row>4</xdr:row>
                    <xdr:rowOff>0</xdr:rowOff>
                  </from>
                  <to>
                    <xdr:col>1</xdr:col>
                    <xdr:colOff>66675</xdr:colOff>
                    <xdr:row>4</xdr:row>
                    <xdr:rowOff>190500</xdr:rowOff>
                  </to>
                </anchor>
              </controlPr>
            </control>
          </mc:Choice>
        </mc:AlternateContent>
        <mc:AlternateContent xmlns:mc="http://schemas.openxmlformats.org/markup-compatibility/2006">
          <mc:Choice Requires="x14">
            <control shapeId="8202" r:id="rId9" name="Check Box 10">
              <controlPr defaultSize="0" autoFill="0" autoLine="0" autoPict="0">
                <anchor moveWithCells="1">
                  <from>
                    <xdr:col>0</xdr:col>
                    <xdr:colOff>66675</xdr:colOff>
                    <xdr:row>5</xdr:row>
                    <xdr:rowOff>0</xdr:rowOff>
                  </from>
                  <to>
                    <xdr:col>1</xdr:col>
                    <xdr:colOff>66675</xdr:colOff>
                    <xdr:row>5</xdr:row>
                    <xdr:rowOff>190500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rgb="FF7030A0"/>
    <pageSetUpPr autoPageBreaks="0"/>
  </sheetPr>
  <dimension ref="A1:E86"/>
  <sheetViews>
    <sheetView showGridLines="0" zoomScale="130" zoomScaleNormal="130" zoomScaleSheetLayoutView="130" workbookViewId="0">
      <pane ySplit="1" topLeftCell="A2" activePane="bottomLeft" state="frozen"/>
      <selection activeCell="H7" sqref="H7"/>
      <selection pane="bottomLeft" activeCell="A2" sqref="A2"/>
    </sheetView>
  </sheetViews>
  <sheetFormatPr defaultRowHeight="14.25"/>
  <cols>
    <col min="1" max="1" width="7.1328125" customWidth="1"/>
    <col min="2" max="2" width="33.3984375" customWidth="1"/>
    <col min="3" max="3" width="5" customWidth="1"/>
    <col min="4" max="4" width="45.59765625" customWidth="1"/>
    <col min="5" max="5" width="9.1328125" customWidth="1"/>
  </cols>
  <sheetData>
    <row r="1" spans="1:5" s="6" customFormat="1" ht="21">
      <c r="A1" s="502" t="s">
        <v>599</v>
      </c>
      <c r="B1" s="31"/>
      <c r="C1" s="31"/>
      <c r="D1" s="32"/>
      <c r="E1" s="27"/>
    </row>
    <row r="2" spans="1:5" ht="9.9499999999999993" customHeight="1">
      <c r="A2" s="33"/>
      <c r="B2" s="33"/>
      <c r="C2" s="33"/>
      <c r="D2" s="33"/>
    </row>
    <row r="3" spans="1:5" s="6" customFormat="1" ht="33" customHeight="1">
      <c r="A3" s="732" t="s">
        <v>587</v>
      </c>
      <c r="B3" s="767"/>
      <c r="C3" s="767"/>
      <c r="D3" s="768"/>
    </row>
    <row r="4" spans="1:5" ht="16.5" customHeight="1">
      <c r="A4" s="478"/>
      <c r="B4" s="476" t="s">
        <v>507</v>
      </c>
      <c r="C4" s="480"/>
      <c r="D4" s="477" t="s">
        <v>95</v>
      </c>
    </row>
    <row r="5" spans="1:5" ht="21.75" customHeight="1">
      <c r="A5" s="478"/>
      <c r="B5" s="476" t="s">
        <v>96</v>
      </c>
      <c r="C5" s="480"/>
      <c r="D5" s="477" t="s">
        <v>342</v>
      </c>
    </row>
    <row r="6" spans="1:5" ht="16.5" customHeight="1">
      <c r="A6" s="478"/>
      <c r="B6" s="476" t="s">
        <v>508</v>
      </c>
      <c r="C6" s="480"/>
      <c r="D6" s="477" t="s">
        <v>94</v>
      </c>
    </row>
    <row r="7" spans="1:5" ht="16.5" customHeight="1">
      <c r="A7" s="478"/>
      <c r="B7" s="476" t="s">
        <v>97</v>
      </c>
      <c r="C7" s="476"/>
      <c r="D7" s="786" t="s">
        <v>517</v>
      </c>
    </row>
    <row r="8" spans="1:5" ht="37.5" customHeight="1">
      <c r="A8" s="479"/>
      <c r="B8" s="481"/>
      <c r="C8" s="481"/>
      <c r="D8" s="786"/>
    </row>
    <row r="9" spans="1:5" s="6" customFormat="1" ht="9.9499999999999993" customHeight="1">
      <c r="A9" s="24"/>
      <c r="D9" s="168"/>
    </row>
    <row r="10" spans="1:5" ht="15.75">
      <c r="A10" s="464" t="s">
        <v>56</v>
      </c>
      <c r="B10" s="58"/>
      <c r="D10" s="30"/>
    </row>
    <row r="11" spans="1:5">
      <c r="A11" s="787"/>
      <c r="B11" s="788"/>
      <c r="C11" s="788"/>
      <c r="D11" s="789"/>
    </row>
    <row r="12" spans="1:5">
      <c r="A12" s="787"/>
      <c r="B12" s="788"/>
      <c r="C12" s="788"/>
      <c r="D12" s="789"/>
    </row>
    <row r="13" spans="1:5">
      <c r="A13" s="787"/>
      <c r="B13" s="788"/>
      <c r="C13" s="788"/>
      <c r="D13" s="789"/>
    </row>
    <row r="14" spans="1:5" ht="14.25" customHeight="1">
      <c r="A14" s="787"/>
      <c r="B14" s="788"/>
      <c r="C14" s="788"/>
      <c r="D14" s="789"/>
    </row>
    <row r="15" spans="1:5" ht="13.5" customHeight="1">
      <c r="A15" s="787"/>
      <c r="B15" s="788"/>
      <c r="C15" s="788"/>
      <c r="D15" s="789"/>
    </row>
    <row r="16" spans="1:5" ht="12" customHeight="1">
      <c r="A16" s="790"/>
      <c r="B16" s="791"/>
      <c r="C16" s="791"/>
      <c r="D16" s="792"/>
    </row>
    <row r="17" spans="1:4" ht="78.75" customHeight="1">
      <c r="A17" s="769" t="s">
        <v>588</v>
      </c>
      <c r="B17" s="770"/>
      <c r="C17" s="770"/>
      <c r="D17" s="771"/>
    </row>
    <row r="18" spans="1:4" ht="29.25" customHeight="1">
      <c r="A18" s="28"/>
      <c r="B18" s="772" t="s">
        <v>344</v>
      </c>
      <c r="C18" s="772"/>
      <c r="D18" s="773"/>
    </row>
    <row r="19" spans="1:4" ht="28.5" customHeight="1">
      <c r="A19" s="28"/>
      <c r="B19" s="772" t="s">
        <v>345</v>
      </c>
      <c r="C19" s="772"/>
      <c r="D19" s="773"/>
    </row>
    <row r="20" spans="1:4" ht="31.5" customHeight="1">
      <c r="A20" s="44"/>
      <c r="B20" s="778" t="s">
        <v>60</v>
      </c>
      <c r="C20" s="778"/>
      <c r="D20" s="779"/>
    </row>
    <row r="21" spans="1:4" ht="9.9499999999999993" customHeight="1">
      <c r="A21" s="26"/>
      <c r="D21" s="30"/>
    </row>
    <row r="22" spans="1:4" ht="15.75">
      <c r="A22" s="465" t="s">
        <v>57</v>
      </c>
      <c r="D22" s="30"/>
    </row>
    <row r="23" spans="1:4">
      <c r="A23" s="762"/>
      <c r="B23" s="572"/>
      <c r="C23" s="572"/>
      <c r="D23" s="763"/>
    </row>
    <row r="24" spans="1:4">
      <c r="A24" s="762"/>
      <c r="B24" s="572"/>
      <c r="C24" s="572"/>
      <c r="D24" s="763"/>
    </row>
    <row r="25" spans="1:4">
      <c r="A25" s="762"/>
      <c r="B25" s="572"/>
      <c r="C25" s="572"/>
      <c r="D25" s="763"/>
    </row>
    <row r="26" spans="1:4">
      <c r="A26" s="762"/>
      <c r="B26" s="572"/>
      <c r="C26" s="572"/>
      <c r="D26" s="763"/>
    </row>
    <row r="27" spans="1:4">
      <c r="A27" s="762"/>
      <c r="B27" s="572"/>
      <c r="C27" s="572"/>
      <c r="D27" s="763"/>
    </row>
    <row r="28" spans="1:4">
      <c r="A28" s="762"/>
      <c r="B28" s="572"/>
      <c r="C28" s="572"/>
      <c r="D28" s="763"/>
    </row>
    <row r="29" spans="1:4">
      <c r="A29" s="762"/>
      <c r="B29" s="572"/>
      <c r="C29" s="572"/>
      <c r="D29" s="763"/>
    </row>
    <row r="30" spans="1:4">
      <c r="A30" s="762"/>
      <c r="B30" s="572"/>
      <c r="C30" s="572"/>
      <c r="D30" s="763"/>
    </row>
    <row r="31" spans="1:4">
      <c r="A31" s="762"/>
      <c r="B31" s="572"/>
      <c r="C31" s="572"/>
      <c r="D31" s="763"/>
    </row>
    <row r="32" spans="1:4">
      <c r="A32" s="762"/>
      <c r="B32" s="572"/>
      <c r="C32" s="572"/>
      <c r="D32" s="763"/>
    </row>
    <row r="33" spans="1:4">
      <c r="A33" s="762"/>
      <c r="B33" s="572"/>
      <c r="C33" s="572"/>
      <c r="D33" s="763"/>
    </row>
    <row r="34" spans="1:4" ht="19.5" customHeight="1">
      <c r="A34" s="762"/>
      <c r="B34" s="572"/>
      <c r="C34" s="572"/>
      <c r="D34" s="763"/>
    </row>
    <row r="35" spans="1:4" ht="50.25" customHeight="1">
      <c r="A35" s="732" t="s">
        <v>464</v>
      </c>
      <c r="B35" s="733"/>
      <c r="C35" s="733"/>
      <c r="D35" s="734"/>
    </row>
    <row r="36" spans="1:4" ht="29.45" customHeight="1">
      <c r="A36" s="28"/>
      <c r="B36" s="776" t="s">
        <v>346</v>
      </c>
      <c r="C36" s="776"/>
      <c r="D36" s="777"/>
    </row>
    <row r="37" spans="1:4" ht="44.25" customHeight="1">
      <c r="A37" s="28"/>
      <c r="B37" s="776" t="s">
        <v>465</v>
      </c>
      <c r="C37" s="776"/>
      <c r="D37" s="777"/>
    </row>
    <row r="38" spans="1:4" ht="30" customHeight="1">
      <c r="A38" s="28"/>
      <c r="B38" s="776" t="s">
        <v>61</v>
      </c>
      <c r="C38" s="776"/>
      <c r="D38" s="777"/>
    </row>
    <row r="39" spans="1:4" ht="15.75">
      <c r="A39" s="28"/>
      <c r="B39" s="776" t="s">
        <v>466</v>
      </c>
      <c r="C39" s="776"/>
      <c r="D39" s="777"/>
    </row>
    <row r="40" spans="1:4" ht="15.75">
      <c r="A40" s="44"/>
      <c r="B40" s="774" t="s">
        <v>62</v>
      </c>
      <c r="C40" s="774"/>
      <c r="D40" s="775"/>
    </row>
    <row r="41" spans="1:4" ht="9.9499999999999993" customHeight="1">
      <c r="A41" s="26"/>
      <c r="D41" s="30"/>
    </row>
    <row r="42" spans="1:4" ht="15.75">
      <c r="A42" s="465" t="s">
        <v>57</v>
      </c>
      <c r="D42" s="30"/>
    </row>
    <row r="43" spans="1:4">
      <c r="A43" s="762"/>
      <c r="B43" s="572"/>
      <c r="C43" s="572"/>
      <c r="D43" s="763"/>
    </row>
    <row r="44" spans="1:4">
      <c r="A44" s="762"/>
      <c r="B44" s="572"/>
      <c r="C44" s="572"/>
      <c r="D44" s="763"/>
    </row>
    <row r="45" spans="1:4">
      <c r="A45" s="762"/>
      <c r="B45" s="572"/>
      <c r="C45" s="572"/>
      <c r="D45" s="763"/>
    </row>
    <row r="46" spans="1:4">
      <c r="A46" s="762"/>
      <c r="B46" s="572"/>
      <c r="C46" s="572"/>
      <c r="D46" s="763"/>
    </row>
    <row r="47" spans="1:4">
      <c r="A47" s="762"/>
      <c r="B47" s="572"/>
      <c r="C47" s="572"/>
      <c r="D47" s="763"/>
    </row>
    <row r="48" spans="1:4" ht="41.25" customHeight="1">
      <c r="A48" s="762"/>
      <c r="B48" s="572"/>
      <c r="C48" s="572"/>
      <c r="D48" s="763"/>
    </row>
    <row r="49" spans="1:4">
      <c r="A49" s="762"/>
      <c r="B49" s="572"/>
      <c r="C49" s="572"/>
      <c r="D49" s="763"/>
    </row>
    <row r="50" spans="1:4" ht="14.45" hidden="1" customHeight="1">
      <c r="A50" s="762"/>
      <c r="B50" s="572"/>
      <c r="C50" s="572"/>
      <c r="D50" s="763"/>
    </row>
    <row r="51" spans="1:4" ht="14.45" hidden="1" customHeight="1">
      <c r="A51" s="762"/>
      <c r="B51" s="572"/>
      <c r="C51" s="572"/>
      <c r="D51" s="763"/>
    </row>
    <row r="52" spans="1:4" ht="14.45" hidden="1" customHeight="1">
      <c r="A52" s="762"/>
      <c r="B52" s="572"/>
      <c r="C52" s="572"/>
      <c r="D52" s="763"/>
    </row>
    <row r="53" spans="1:4" ht="14.45" hidden="1" customHeight="1">
      <c r="A53" s="764"/>
      <c r="B53" s="765"/>
      <c r="C53" s="765"/>
      <c r="D53" s="766"/>
    </row>
    <row r="54" spans="1:4" ht="32.25" customHeight="1">
      <c r="A54" s="783" t="s">
        <v>467</v>
      </c>
      <c r="B54" s="784"/>
      <c r="C54" s="784"/>
      <c r="D54" s="785"/>
    </row>
    <row r="55" spans="1:4" ht="15.75">
      <c r="A55" s="28"/>
      <c r="B55" s="793" t="s">
        <v>63</v>
      </c>
      <c r="C55" s="793"/>
      <c r="D55" s="794"/>
    </row>
    <row r="56" spans="1:4" ht="15.75">
      <c r="A56" s="28"/>
      <c r="B56" s="793" t="s">
        <v>64</v>
      </c>
      <c r="C56" s="793"/>
      <c r="D56" s="794"/>
    </row>
    <row r="57" spans="1:4" ht="32.25" customHeight="1">
      <c r="A57" s="44"/>
      <c r="B57" s="774" t="s">
        <v>545</v>
      </c>
      <c r="C57" s="774"/>
      <c r="D57" s="775"/>
    </row>
    <row r="58" spans="1:4" ht="9.9499999999999993" customHeight="1">
      <c r="A58" s="26"/>
      <c r="D58" s="30"/>
    </row>
    <row r="59" spans="1:4" ht="15.75">
      <c r="A59" s="465" t="s">
        <v>57</v>
      </c>
      <c r="D59" s="30"/>
    </row>
    <row r="60" spans="1:4">
      <c r="A60" s="762"/>
      <c r="B60" s="572"/>
      <c r="C60" s="572"/>
      <c r="D60" s="763"/>
    </row>
    <row r="61" spans="1:4">
      <c r="A61" s="762"/>
      <c r="B61" s="572"/>
      <c r="C61" s="572"/>
      <c r="D61" s="763"/>
    </row>
    <row r="62" spans="1:4">
      <c r="A62" s="762"/>
      <c r="B62" s="572"/>
      <c r="C62" s="572"/>
      <c r="D62" s="763"/>
    </row>
    <row r="63" spans="1:4">
      <c r="A63" s="762"/>
      <c r="B63" s="572"/>
      <c r="C63" s="572"/>
      <c r="D63" s="763"/>
    </row>
    <row r="64" spans="1:4" ht="54" customHeight="1">
      <c r="A64" s="762"/>
      <c r="B64" s="572"/>
      <c r="C64" s="572"/>
      <c r="D64" s="763"/>
    </row>
    <row r="65" spans="1:4" ht="31.5" customHeight="1">
      <c r="A65" s="762"/>
      <c r="B65" s="572"/>
      <c r="C65" s="572"/>
      <c r="D65" s="763"/>
    </row>
    <row r="66" spans="1:4" ht="31.5" customHeight="1">
      <c r="A66" s="780" t="s">
        <v>468</v>
      </c>
      <c r="B66" s="781"/>
      <c r="C66" s="781"/>
      <c r="D66" s="782"/>
    </row>
    <row r="67" spans="1:4" ht="30.75" customHeight="1">
      <c r="A67" s="28"/>
      <c r="B67" s="776" t="s">
        <v>398</v>
      </c>
      <c r="C67" s="776"/>
      <c r="D67" s="777"/>
    </row>
    <row r="68" spans="1:4" ht="29.25" customHeight="1">
      <c r="A68" s="28"/>
      <c r="B68" s="776" t="s">
        <v>65</v>
      </c>
      <c r="C68" s="776"/>
      <c r="D68" s="777"/>
    </row>
    <row r="69" spans="1:4" ht="15.75">
      <c r="A69" s="28"/>
      <c r="B69" s="776" t="s">
        <v>66</v>
      </c>
      <c r="C69" s="776"/>
      <c r="D69" s="777"/>
    </row>
    <row r="70" spans="1:4" ht="15.75">
      <c r="A70" s="44"/>
      <c r="B70" s="774" t="s">
        <v>73</v>
      </c>
      <c r="C70" s="774"/>
      <c r="D70" s="775"/>
    </row>
    <row r="71" spans="1:4" ht="9.9499999999999993" customHeight="1">
      <c r="A71" s="26"/>
      <c r="D71" s="30"/>
    </row>
    <row r="72" spans="1:4" ht="15.75">
      <c r="A72" s="465" t="s">
        <v>57</v>
      </c>
      <c r="D72" s="30"/>
    </row>
    <row r="73" spans="1:4">
      <c r="A73" s="762"/>
      <c r="B73" s="572"/>
      <c r="C73" s="572"/>
      <c r="D73" s="763"/>
    </row>
    <row r="74" spans="1:4">
      <c r="A74" s="762"/>
      <c r="B74" s="572"/>
      <c r="C74" s="572"/>
      <c r="D74" s="763"/>
    </row>
    <row r="75" spans="1:4">
      <c r="A75" s="762"/>
      <c r="B75" s="572"/>
      <c r="C75" s="572"/>
      <c r="D75" s="763"/>
    </row>
    <row r="76" spans="1:4">
      <c r="A76" s="762"/>
      <c r="B76" s="572"/>
      <c r="C76" s="572"/>
      <c r="D76" s="763"/>
    </row>
    <row r="77" spans="1:4">
      <c r="A77" s="762"/>
      <c r="B77" s="572"/>
      <c r="C77" s="572"/>
      <c r="D77" s="763"/>
    </row>
    <row r="78" spans="1:4">
      <c r="A78" s="762"/>
      <c r="B78" s="572"/>
      <c r="C78" s="572"/>
      <c r="D78" s="763"/>
    </row>
    <row r="79" spans="1:4">
      <c r="A79" s="762"/>
      <c r="B79" s="572"/>
      <c r="C79" s="572"/>
      <c r="D79" s="763"/>
    </row>
    <row r="80" spans="1:4">
      <c r="A80" s="762"/>
      <c r="B80" s="572"/>
      <c r="C80" s="572"/>
      <c r="D80" s="763"/>
    </row>
    <row r="81" spans="1:4">
      <c r="A81" s="762"/>
      <c r="B81" s="572"/>
      <c r="C81" s="572"/>
      <c r="D81" s="763"/>
    </row>
    <row r="82" spans="1:4">
      <c r="A82" s="762"/>
      <c r="B82" s="572"/>
      <c r="C82" s="572"/>
      <c r="D82" s="763"/>
    </row>
    <row r="83" spans="1:4">
      <c r="A83" s="762"/>
      <c r="B83" s="572"/>
      <c r="C83" s="572"/>
      <c r="D83" s="763"/>
    </row>
    <row r="84" spans="1:4">
      <c r="A84" s="762"/>
      <c r="B84" s="572"/>
      <c r="C84" s="572"/>
      <c r="D84" s="763"/>
    </row>
    <row r="85" spans="1:4">
      <c r="A85" s="762"/>
      <c r="B85" s="572"/>
      <c r="C85" s="572"/>
      <c r="D85" s="763"/>
    </row>
    <row r="86" spans="1:4">
      <c r="A86" s="764"/>
      <c r="B86" s="765"/>
      <c r="C86" s="765"/>
      <c r="D86" s="766"/>
    </row>
  </sheetData>
  <mergeCells count="26">
    <mergeCell ref="A60:D65"/>
    <mergeCell ref="A54:D54"/>
    <mergeCell ref="D7:D8"/>
    <mergeCell ref="A11:D16"/>
    <mergeCell ref="A23:D34"/>
    <mergeCell ref="A43:D53"/>
    <mergeCell ref="B57:D57"/>
    <mergeCell ref="B56:D56"/>
    <mergeCell ref="B55:D55"/>
    <mergeCell ref="B36:D36"/>
    <mergeCell ref="A73:D86"/>
    <mergeCell ref="A3:D3"/>
    <mergeCell ref="A17:D17"/>
    <mergeCell ref="B18:D18"/>
    <mergeCell ref="B70:D70"/>
    <mergeCell ref="B69:D69"/>
    <mergeCell ref="B68:D68"/>
    <mergeCell ref="B67:D67"/>
    <mergeCell ref="B19:D19"/>
    <mergeCell ref="B20:D20"/>
    <mergeCell ref="A35:D35"/>
    <mergeCell ref="B40:D40"/>
    <mergeCell ref="B38:D38"/>
    <mergeCell ref="B37:D37"/>
    <mergeCell ref="A66:D66"/>
    <mergeCell ref="B39:D39"/>
  </mergeCells>
  <pageMargins left="0.7" right="0.7" top="0.75" bottom="0.75" header="0.3" footer="0.3"/>
  <pageSetup scale="99" pageOrder="overThenDown" orientation="portrait" r:id="rId1"/>
  <rowBreaks count="2" manualBreakCount="2">
    <brk id="34" max="3" man="1"/>
    <brk id="65"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13325" r:id="rId4" name="Check Box 13">
              <controlPr defaultSize="0" autoFill="0" autoLine="0" autoPict="0">
                <anchor moveWithCells="1">
                  <from>
                    <xdr:col>0</xdr:col>
                    <xdr:colOff>66675</xdr:colOff>
                    <xdr:row>3</xdr:row>
                    <xdr:rowOff>0</xdr:rowOff>
                  </from>
                  <to>
                    <xdr:col>0</xdr:col>
                    <xdr:colOff>371475</xdr:colOff>
                    <xdr:row>3</xdr:row>
                    <xdr:rowOff>190500</xdr:rowOff>
                  </to>
                </anchor>
              </controlPr>
            </control>
          </mc:Choice>
        </mc:AlternateContent>
        <mc:AlternateContent xmlns:mc="http://schemas.openxmlformats.org/markup-compatibility/2006">
          <mc:Choice Requires="x14">
            <control shapeId="13326" r:id="rId5" name="Check Box 14">
              <controlPr defaultSize="0" autoFill="0" autoLine="0" autoPict="0">
                <anchor moveWithCells="1">
                  <from>
                    <xdr:col>0</xdr:col>
                    <xdr:colOff>66675</xdr:colOff>
                    <xdr:row>4</xdr:row>
                    <xdr:rowOff>0</xdr:rowOff>
                  </from>
                  <to>
                    <xdr:col>0</xdr:col>
                    <xdr:colOff>371475</xdr:colOff>
                    <xdr:row>5</xdr:row>
                    <xdr:rowOff>104775</xdr:rowOff>
                  </to>
                </anchor>
              </controlPr>
            </control>
          </mc:Choice>
        </mc:AlternateContent>
        <mc:AlternateContent xmlns:mc="http://schemas.openxmlformats.org/markup-compatibility/2006">
          <mc:Choice Requires="x14">
            <control shapeId="13327" r:id="rId6" name="Check Box 15">
              <controlPr defaultSize="0" autoFill="0" autoLine="0" autoPict="0">
                <anchor moveWithCells="1">
                  <from>
                    <xdr:col>0</xdr:col>
                    <xdr:colOff>66675</xdr:colOff>
                    <xdr:row>5</xdr:row>
                    <xdr:rowOff>0</xdr:rowOff>
                  </from>
                  <to>
                    <xdr:col>0</xdr:col>
                    <xdr:colOff>371475</xdr:colOff>
                    <xdr:row>5</xdr:row>
                    <xdr:rowOff>190500</xdr:rowOff>
                  </to>
                </anchor>
              </controlPr>
            </control>
          </mc:Choice>
        </mc:AlternateContent>
        <mc:AlternateContent xmlns:mc="http://schemas.openxmlformats.org/markup-compatibility/2006">
          <mc:Choice Requires="x14">
            <control shapeId="13328" r:id="rId7" name="Check Box 16">
              <controlPr defaultSize="0" autoFill="0" autoLine="0" autoPict="0">
                <anchor moveWithCells="1">
                  <from>
                    <xdr:col>0</xdr:col>
                    <xdr:colOff>66675</xdr:colOff>
                    <xdr:row>6</xdr:row>
                    <xdr:rowOff>0</xdr:rowOff>
                  </from>
                  <to>
                    <xdr:col>0</xdr:col>
                    <xdr:colOff>371475</xdr:colOff>
                    <xdr:row>6</xdr:row>
                    <xdr:rowOff>190500</xdr:rowOff>
                  </to>
                </anchor>
              </controlPr>
            </control>
          </mc:Choice>
        </mc:AlternateContent>
        <mc:AlternateContent xmlns:mc="http://schemas.openxmlformats.org/markup-compatibility/2006">
          <mc:Choice Requires="x14">
            <control shapeId="13329" r:id="rId8" name="Check Box 17">
              <controlPr defaultSize="0" autoFill="0" autoLine="0" autoPict="0">
                <anchor moveWithCells="1">
                  <from>
                    <xdr:col>2</xdr:col>
                    <xdr:colOff>66675</xdr:colOff>
                    <xdr:row>3</xdr:row>
                    <xdr:rowOff>0</xdr:rowOff>
                  </from>
                  <to>
                    <xdr:col>3</xdr:col>
                    <xdr:colOff>38100</xdr:colOff>
                    <xdr:row>3</xdr:row>
                    <xdr:rowOff>190500</xdr:rowOff>
                  </to>
                </anchor>
              </controlPr>
            </control>
          </mc:Choice>
        </mc:AlternateContent>
        <mc:AlternateContent xmlns:mc="http://schemas.openxmlformats.org/markup-compatibility/2006">
          <mc:Choice Requires="x14">
            <control shapeId="13330" r:id="rId9" name="Check Box 18">
              <controlPr defaultSize="0" autoFill="0" autoLine="0" autoPict="0">
                <anchor moveWithCells="1">
                  <from>
                    <xdr:col>2</xdr:col>
                    <xdr:colOff>66675</xdr:colOff>
                    <xdr:row>4</xdr:row>
                    <xdr:rowOff>0</xdr:rowOff>
                  </from>
                  <to>
                    <xdr:col>3</xdr:col>
                    <xdr:colOff>38100</xdr:colOff>
                    <xdr:row>5</xdr:row>
                    <xdr:rowOff>104775</xdr:rowOff>
                  </to>
                </anchor>
              </controlPr>
            </control>
          </mc:Choice>
        </mc:AlternateContent>
        <mc:AlternateContent xmlns:mc="http://schemas.openxmlformats.org/markup-compatibility/2006">
          <mc:Choice Requires="x14">
            <control shapeId="13331" r:id="rId10" name="Check Box 19">
              <controlPr defaultSize="0" autoFill="0" autoLine="0" autoPict="0">
                <anchor moveWithCells="1">
                  <from>
                    <xdr:col>2</xdr:col>
                    <xdr:colOff>66675</xdr:colOff>
                    <xdr:row>5</xdr:row>
                    <xdr:rowOff>0</xdr:rowOff>
                  </from>
                  <to>
                    <xdr:col>3</xdr:col>
                    <xdr:colOff>38100</xdr:colOff>
                    <xdr:row>5</xdr:row>
                    <xdr:rowOff>190500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tabColor rgb="FF7030A0"/>
    <pageSetUpPr autoPageBreaks="0"/>
  </sheetPr>
  <dimension ref="A1:J84"/>
  <sheetViews>
    <sheetView showGridLines="0" zoomScale="130" zoomScaleNormal="130" zoomScaleSheetLayoutView="100" workbookViewId="0">
      <pane ySplit="1" topLeftCell="A2" activePane="bottomLeft" state="frozen"/>
      <selection activeCell="H7" sqref="H7"/>
      <selection pane="bottomLeft" activeCell="A2" sqref="A2"/>
    </sheetView>
  </sheetViews>
  <sheetFormatPr defaultColWidth="9.1328125" defaultRowHeight="14.25"/>
  <cols>
    <col min="1" max="1" width="6.3984375" style="36" customWidth="1"/>
    <col min="2" max="2" width="34.1328125" style="36" customWidth="1"/>
    <col min="3" max="3" width="3.73046875" style="36" customWidth="1"/>
    <col min="4" max="4" width="45.86328125" style="36" customWidth="1"/>
    <col min="5" max="16384" width="9.1328125" style="36"/>
  </cols>
  <sheetData>
    <row r="1" spans="1:10" s="35" customFormat="1" ht="21">
      <c r="A1" s="503" t="s">
        <v>573</v>
      </c>
      <c r="B1" s="45"/>
      <c r="C1" s="60"/>
      <c r="D1" s="46"/>
      <c r="E1" s="34"/>
      <c r="F1" s="34"/>
      <c r="G1" s="34"/>
      <c r="H1" s="34"/>
      <c r="I1" s="34"/>
      <c r="J1" s="34"/>
    </row>
    <row r="2" spans="1:10" ht="9.9499999999999993" customHeight="1">
      <c r="A2" s="39"/>
      <c r="B2" s="39"/>
      <c r="C2" s="39"/>
      <c r="D2" s="39"/>
    </row>
    <row r="3" spans="1:10" s="35" customFormat="1" ht="36" customHeight="1">
      <c r="A3" s="805" t="s">
        <v>589</v>
      </c>
      <c r="B3" s="806"/>
      <c r="C3" s="807"/>
      <c r="D3" s="808"/>
      <c r="E3" s="37"/>
    </row>
    <row r="4" spans="1:10" ht="15.75">
      <c r="A4" s="56"/>
      <c r="B4" s="471" t="s">
        <v>507</v>
      </c>
      <c r="C4" s="461"/>
      <c r="D4" s="462" t="s">
        <v>95</v>
      </c>
      <c r="E4" s="38"/>
    </row>
    <row r="5" spans="1:10" ht="15.75">
      <c r="A5" s="56"/>
      <c r="B5" s="471" t="s">
        <v>96</v>
      </c>
      <c r="C5" s="461"/>
      <c r="D5" s="462" t="s">
        <v>342</v>
      </c>
      <c r="E5" s="38"/>
    </row>
    <row r="6" spans="1:10" ht="15.75">
      <c r="A6" s="56"/>
      <c r="B6" s="460" t="s">
        <v>508</v>
      </c>
      <c r="C6" s="461"/>
      <c r="D6" s="462" t="s">
        <v>94</v>
      </c>
      <c r="E6" s="38"/>
    </row>
    <row r="7" spans="1:10" ht="47.25">
      <c r="A7" s="59"/>
      <c r="B7" s="460"/>
      <c r="C7" s="460"/>
      <c r="D7" s="463" t="s">
        <v>518</v>
      </c>
      <c r="E7" s="38"/>
    </row>
    <row r="8" spans="1:10" s="35" customFormat="1" ht="9.9499999999999993" customHeight="1">
      <c r="A8" s="24"/>
      <c r="B8" s="164"/>
      <c r="C8" s="164"/>
      <c r="D8" s="165"/>
      <c r="E8" s="37"/>
    </row>
    <row r="9" spans="1:10" ht="15.75">
      <c r="A9" s="464" t="s">
        <v>56</v>
      </c>
      <c r="B9" s="58"/>
      <c r="C9"/>
      <c r="D9" s="30"/>
      <c r="E9" s="38"/>
    </row>
    <row r="10" spans="1:10">
      <c r="A10" s="762"/>
      <c r="B10" s="572"/>
      <c r="C10" s="572"/>
      <c r="D10" s="763"/>
      <c r="E10" s="38"/>
    </row>
    <row r="11" spans="1:10">
      <c r="A11" s="762"/>
      <c r="B11" s="572"/>
      <c r="C11" s="572"/>
      <c r="D11" s="763"/>
      <c r="E11" s="38"/>
    </row>
    <row r="12" spans="1:10">
      <c r="A12" s="762"/>
      <c r="B12" s="572"/>
      <c r="C12" s="572"/>
      <c r="D12" s="763"/>
      <c r="E12" s="38"/>
    </row>
    <row r="13" spans="1:10" ht="22.5" customHeight="1">
      <c r="A13" s="762"/>
      <c r="B13" s="572"/>
      <c r="C13" s="572"/>
      <c r="D13" s="763"/>
      <c r="E13" s="38"/>
    </row>
    <row r="14" spans="1:10">
      <c r="A14" s="764"/>
      <c r="B14" s="765"/>
      <c r="C14" s="765"/>
      <c r="D14" s="766"/>
      <c r="E14" s="38"/>
    </row>
    <row r="15" spans="1:10" ht="81.75" customHeight="1">
      <c r="A15" s="809" t="s">
        <v>590</v>
      </c>
      <c r="B15" s="810"/>
      <c r="C15" s="810"/>
      <c r="D15" s="811"/>
      <c r="E15" s="38"/>
    </row>
    <row r="16" spans="1:10" ht="27" customHeight="1">
      <c r="A16" s="28"/>
      <c r="B16" s="776" t="s">
        <v>347</v>
      </c>
      <c r="C16" s="776"/>
      <c r="D16" s="777"/>
      <c r="E16" s="38"/>
    </row>
    <row r="17" spans="1:5" ht="27" customHeight="1">
      <c r="A17" s="28"/>
      <c r="B17" s="776" t="s">
        <v>348</v>
      </c>
      <c r="C17" s="776"/>
      <c r="D17" s="777"/>
      <c r="E17" s="38"/>
    </row>
    <row r="18" spans="1:5" ht="27" customHeight="1">
      <c r="A18" s="44"/>
      <c r="B18" s="774" t="s">
        <v>349</v>
      </c>
      <c r="C18" s="774"/>
      <c r="D18" s="775"/>
      <c r="E18" s="38"/>
    </row>
    <row r="19" spans="1:5" ht="9.9499999999999993" customHeight="1">
      <c r="A19" s="42"/>
      <c r="B19" s="40"/>
      <c r="C19" s="61"/>
      <c r="D19" s="43"/>
      <c r="E19" s="38"/>
    </row>
    <row r="20" spans="1:5" ht="13.5" customHeight="1">
      <c r="A20" s="482" t="s">
        <v>57</v>
      </c>
      <c r="C20" s="62"/>
      <c r="D20" s="41"/>
      <c r="E20" s="38"/>
    </row>
    <row r="21" spans="1:5" ht="12" customHeight="1">
      <c r="A21" s="795"/>
      <c r="B21" s="796"/>
      <c r="C21" s="796"/>
      <c r="D21" s="797"/>
      <c r="E21" s="38"/>
    </row>
    <row r="22" spans="1:5" ht="12" customHeight="1">
      <c r="A22" s="762"/>
      <c r="B22" s="798"/>
      <c r="C22" s="798"/>
      <c r="D22" s="763"/>
      <c r="E22" s="38"/>
    </row>
    <row r="23" spans="1:5" ht="12" customHeight="1">
      <c r="A23" s="762"/>
      <c r="B23" s="798"/>
      <c r="C23" s="798"/>
      <c r="D23" s="763"/>
      <c r="E23" s="38"/>
    </row>
    <row r="24" spans="1:5" ht="12" customHeight="1">
      <c r="A24" s="762"/>
      <c r="B24" s="798"/>
      <c r="C24" s="798"/>
      <c r="D24" s="763"/>
      <c r="E24" s="38"/>
    </row>
    <row r="25" spans="1:5" ht="12" customHeight="1">
      <c r="A25" s="762"/>
      <c r="B25" s="798"/>
      <c r="C25" s="798"/>
      <c r="D25" s="763"/>
      <c r="E25" s="38"/>
    </row>
    <row r="26" spans="1:5" ht="12" customHeight="1">
      <c r="A26" s="762"/>
      <c r="B26" s="798"/>
      <c r="C26" s="798"/>
      <c r="D26" s="763"/>
      <c r="E26" s="38"/>
    </row>
    <row r="27" spans="1:5">
      <c r="A27" s="762"/>
      <c r="B27" s="572"/>
      <c r="C27" s="572"/>
      <c r="D27" s="763"/>
      <c r="E27" s="38"/>
    </row>
    <row r="28" spans="1:5" ht="9" customHeight="1">
      <c r="A28" s="762"/>
      <c r="B28" s="572"/>
      <c r="C28" s="572"/>
      <c r="D28" s="763"/>
      <c r="E28" s="38"/>
    </row>
    <row r="29" spans="1:5">
      <c r="A29" s="762"/>
      <c r="B29" s="572"/>
      <c r="C29" s="572"/>
      <c r="D29" s="763"/>
      <c r="E29" s="38"/>
    </row>
    <row r="30" spans="1:5">
      <c r="A30" s="762"/>
      <c r="B30" s="572"/>
      <c r="C30" s="572"/>
      <c r="D30" s="763"/>
      <c r="E30" s="38"/>
    </row>
    <row r="31" spans="1:5" ht="10.5" customHeight="1">
      <c r="A31" s="764"/>
      <c r="B31" s="765"/>
      <c r="C31" s="765"/>
      <c r="D31" s="766"/>
      <c r="E31" s="38"/>
    </row>
    <row r="32" spans="1:5" ht="30.95" customHeight="1">
      <c r="A32" s="812" t="s">
        <v>551</v>
      </c>
      <c r="B32" s="813"/>
      <c r="C32" s="813"/>
      <c r="D32" s="814"/>
      <c r="E32" s="38"/>
    </row>
    <row r="33" spans="1:5" ht="28.5" customHeight="1">
      <c r="A33" s="28"/>
      <c r="B33" s="772" t="s">
        <v>67</v>
      </c>
      <c r="C33" s="772"/>
      <c r="D33" s="773"/>
      <c r="E33" s="38"/>
    </row>
    <row r="34" spans="1:5" ht="30" customHeight="1">
      <c r="A34" s="28"/>
      <c r="B34" s="772" t="s">
        <v>69</v>
      </c>
      <c r="C34" s="772"/>
      <c r="D34" s="773"/>
      <c r="E34" s="38"/>
    </row>
    <row r="35" spans="1:5" ht="28.5" customHeight="1">
      <c r="A35" s="28"/>
      <c r="B35" s="772" t="s">
        <v>267</v>
      </c>
      <c r="C35" s="772"/>
      <c r="D35" s="773"/>
      <c r="E35" s="38"/>
    </row>
    <row r="36" spans="1:5" ht="30" customHeight="1">
      <c r="A36" s="28"/>
      <c r="B36" s="772" t="s">
        <v>68</v>
      </c>
      <c r="C36" s="772"/>
      <c r="D36" s="773"/>
      <c r="E36" s="38"/>
    </row>
    <row r="37" spans="1:5" ht="17.25" customHeight="1">
      <c r="A37" s="44"/>
      <c r="B37" s="778" t="s">
        <v>62</v>
      </c>
      <c r="C37" s="778"/>
      <c r="D37" s="779"/>
      <c r="E37" s="38"/>
    </row>
    <row r="38" spans="1:5" s="35" customFormat="1" ht="9.9499999999999993" customHeight="1">
      <c r="A38" s="24"/>
      <c r="B38" s="166"/>
      <c r="C38" s="166"/>
      <c r="D38" s="167"/>
      <c r="E38" s="37"/>
    </row>
    <row r="39" spans="1:5" ht="16.5" customHeight="1">
      <c r="A39" s="483" t="s">
        <v>57</v>
      </c>
      <c r="B39" s="40"/>
      <c r="C39" s="61"/>
      <c r="D39" s="43"/>
      <c r="E39" s="38"/>
    </row>
    <row r="40" spans="1:5">
      <c r="A40" s="795"/>
      <c r="B40" s="796"/>
      <c r="C40" s="796"/>
      <c r="D40" s="797"/>
      <c r="E40" s="38"/>
    </row>
    <row r="41" spans="1:5">
      <c r="A41" s="762"/>
      <c r="B41" s="798"/>
      <c r="C41" s="798"/>
      <c r="D41" s="763"/>
      <c r="E41" s="38"/>
    </row>
    <row r="42" spans="1:5">
      <c r="A42" s="762"/>
      <c r="B42" s="798"/>
      <c r="C42" s="798"/>
      <c r="D42" s="763"/>
      <c r="E42" s="38"/>
    </row>
    <row r="43" spans="1:5" ht="69" customHeight="1">
      <c r="A43" s="762"/>
      <c r="B43" s="572"/>
      <c r="C43" s="572"/>
      <c r="D43" s="763"/>
      <c r="E43" s="38"/>
    </row>
    <row r="44" spans="1:5">
      <c r="A44" s="762"/>
      <c r="B44" s="572"/>
      <c r="C44" s="572"/>
      <c r="D44" s="763"/>
      <c r="E44" s="38"/>
    </row>
    <row r="45" spans="1:5" ht="7.5" customHeight="1">
      <c r="A45" s="762"/>
      <c r="B45" s="572"/>
      <c r="C45" s="572"/>
      <c r="D45" s="763"/>
      <c r="E45" s="38"/>
    </row>
    <row r="46" spans="1:5" ht="14.45" hidden="1" customHeight="1">
      <c r="A46" s="762"/>
      <c r="B46" s="572"/>
      <c r="C46" s="572"/>
      <c r="D46" s="763"/>
      <c r="E46" s="38"/>
    </row>
    <row r="47" spans="1:5" ht="14.45" hidden="1" customHeight="1">
      <c r="A47" s="764"/>
      <c r="B47" s="765"/>
      <c r="C47" s="765"/>
      <c r="D47" s="766"/>
      <c r="E47" s="38"/>
    </row>
    <row r="48" spans="1:5" ht="31.5" customHeight="1">
      <c r="A48" s="802" t="s">
        <v>469</v>
      </c>
      <c r="B48" s="803"/>
      <c r="C48" s="803"/>
      <c r="D48" s="804"/>
      <c r="E48" s="38"/>
    </row>
    <row r="49" spans="1:5" ht="15.75">
      <c r="A49" s="28"/>
      <c r="B49" s="793" t="s">
        <v>63</v>
      </c>
      <c r="C49" s="793"/>
      <c r="D49" s="794"/>
      <c r="E49" s="38"/>
    </row>
    <row r="50" spans="1:5" ht="15" customHeight="1">
      <c r="A50" s="28"/>
      <c r="B50" s="793" t="s">
        <v>64</v>
      </c>
      <c r="C50" s="793"/>
      <c r="D50" s="794"/>
      <c r="E50" s="38"/>
    </row>
    <row r="51" spans="1:5" ht="30.75" customHeight="1">
      <c r="A51" s="44"/>
      <c r="B51" s="774" t="s">
        <v>546</v>
      </c>
      <c r="C51" s="774"/>
      <c r="D51" s="775"/>
      <c r="E51" s="38"/>
    </row>
    <row r="52" spans="1:5" ht="9.9499999999999993" customHeight="1">
      <c r="A52" s="42"/>
      <c r="B52" s="40"/>
      <c r="C52" s="61"/>
      <c r="D52" s="43"/>
      <c r="E52" s="38"/>
    </row>
    <row r="53" spans="1:5" ht="15.75">
      <c r="A53" s="482" t="s">
        <v>57</v>
      </c>
      <c r="C53" s="62"/>
      <c r="D53" s="41"/>
      <c r="E53" s="38"/>
    </row>
    <row r="54" spans="1:5">
      <c r="A54" s="795"/>
      <c r="B54" s="796"/>
      <c r="C54" s="796"/>
      <c r="D54" s="797"/>
      <c r="E54" s="38"/>
    </row>
    <row r="55" spans="1:5">
      <c r="A55" s="762"/>
      <c r="B55" s="798"/>
      <c r="C55" s="798"/>
      <c r="D55" s="763"/>
      <c r="E55" s="38"/>
    </row>
    <row r="56" spans="1:5">
      <c r="A56" s="762"/>
      <c r="B56" s="798"/>
      <c r="C56" s="798"/>
      <c r="D56" s="763"/>
      <c r="E56" s="38"/>
    </row>
    <row r="57" spans="1:5">
      <c r="A57" s="762"/>
      <c r="B57" s="798"/>
      <c r="C57" s="798"/>
      <c r="D57" s="763"/>
      <c r="E57" s="38"/>
    </row>
    <row r="58" spans="1:5">
      <c r="A58" s="762"/>
      <c r="B58" s="572"/>
      <c r="C58" s="572"/>
      <c r="D58" s="763"/>
      <c r="E58" s="38"/>
    </row>
    <row r="59" spans="1:5">
      <c r="A59" s="762"/>
      <c r="B59" s="572"/>
      <c r="C59" s="572"/>
      <c r="D59" s="763"/>
      <c r="E59" s="38"/>
    </row>
    <row r="60" spans="1:5" ht="42.75" customHeight="1">
      <c r="A60" s="762"/>
      <c r="B60" s="572"/>
      <c r="C60" s="572"/>
      <c r="D60" s="763"/>
      <c r="E60" s="38"/>
    </row>
    <row r="61" spans="1:5">
      <c r="A61" s="762"/>
      <c r="B61" s="572"/>
      <c r="C61" s="572"/>
      <c r="D61" s="763"/>
      <c r="E61" s="38"/>
    </row>
    <row r="62" spans="1:5" ht="14.25" customHeight="1">
      <c r="A62" s="762"/>
      <c r="B62" s="572"/>
      <c r="C62" s="572"/>
      <c r="D62" s="763"/>
      <c r="E62" s="38"/>
    </row>
    <row r="63" spans="1:5" ht="14.45" hidden="1" customHeight="1">
      <c r="A63" s="762"/>
      <c r="B63" s="572"/>
      <c r="C63" s="572"/>
      <c r="D63" s="763"/>
      <c r="E63" s="38"/>
    </row>
    <row r="64" spans="1:5" ht="14.45" hidden="1" customHeight="1">
      <c r="A64" s="762"/>
      <c r="B64" s="572"/>
      <c r="C64" s="572"/>
      <c r="D64" s="763"/>
      <c r="E64" s="38"/>
    </row>
    <row r="65" spans="1:5" ht="14.45" hidden="1" customHeight="1">
      <c r="A65" s="764"/>
      <c r="B65" s="765"/>
      <c r="C65" s="765"/>
      <c r="D65" s="766"/>
      <c r="E65" s="38"/>
    </row>
    <row r="66" spans="1:5" ht="31.5" customHeight="1">
      <c r="A66" s="783" t="s">
        <v>470</v>
      </c>
      <c r="B66" s="784"/>
      <c r="C66" s="784"/>
      <c r="D66" s="785"/>
      <c r="E66" s="38"/>
    </row>
    <row r="67" spans="1:5" ht="30" customHeight="1">
      <c r="A67" s="28"/>
      <c r="B67" s="776" t="s">
        <v>398</v>
      </c>
      <c r="C67" s="776"/>
      <c r="D67" s="777"/>
      <c r="E67" s="38"/>
    </row>
    <row r="68" spans="1:5" ht="28.5" customHeight="1">
      <c r="A68" s="28"/>
      <c r="B68" s="776" t="s">
        <v>65</v>
      </c>
      <c r="C68" s="776"/>
      <c r="D68" s="777"/>
      <c r="E68" s="38"/>
    </row>
    <row r="69" spans="1:5" ht="15.75">
      <c r="A69" s="28"/>
      <c r="B69" s="776" t="s">
        <v>70</v>
      </c>
      <c r="C69" s="776"/>
      <c r="D69" s="777"/>
      <c r="E69" s="38"/>
    </row>
    <row r="70" spans="1:5" ht="44.25" customHeight="1">
      <c r="A70" s="44"/>
      <c r="B70" s="774" t="s">
        <v>350</v>
      </c>
      <c r="C70" s="774"/>
      <c r="D70" s="775"/>
      <c r="E70" s="38"/>
    </row>
    <row r="71" spans="1:5" ht="9.9499999999999993" customHeight="1">
      <c r="A71" s="42"/>
      <c r="B71" s="40"/>
      <c r="C71" s="61"/>
      <c r="D71" s="43"/>
      <c r="E71" s="38"/>
    </row>
    <row r="72" spans="1:5" ht="15.75">
      <c r="A72" s="482" t="s">
        <v>57</v>
      </c>
      <c r="C72" s="62"/>
      <c r="D72" s="41"/>
      <c r="E72" s="38"/>
    </row>
    <row r="73" spans="1:5">
      <c r="A73" s="795"/>
      <c r="B73" s="796"/>
      <c r="C73" s="796"/>
      <c r="D73" s="797"/>
      <c r="E73" s="38"/>
    </row>
    <row r="74" spans="1:5">
      <c r="A74" s="762"/>
      <c r="B74" s="798"/>
      <c r="C74" s="798"/>
      <c r="D74" s="763"/>
      <c r="E74" s="38"/>
    </row>
    <row r="75" spans="1:5">
      <c r="A75" s="762"/>
      <c r="B75" s="798"/>
      <c r="C75" s="798"/>
      <c r="D75" s="763"/>
      <c r="E75" s="38"/>
    </row>
    <row r="76" spans="1:5">
      <c r="A76" s="762"/>
      <c r="B76" s="798"/>
      <c r="C76" s="798"/>
      <c r="D76" s="763"/>
      <c r="E76" s="38"/>
    </row>
    <row r="77" spans="1:5">
      <c r="A77" s="762"/>
      <c r="B77" s="798"/>
      <c r="C77" s="798"/>
      <c r="D77" s="763"/>
      <c r="E77" s="38"/>
    </row>
    <row r="78" spans="1:5">
      <c r="A78" s="762"/>
      <c r="B78" s="798"/>
      <c r="C78" s="798"/>
      <c r="D78" s="763"/>
      <c r="E78" s="38"/>
    </row>
    <row r="79" spans="1:5">
      <c r="A79" s="762"/>
      <c r="B79" s="798"/>
      <c r="C79" s="798"/>
      <c r="D79" s="763"/>
      <c r="E79" s="38"/>
    </row>
    <row r="80" spans="1:5">
      <c r="A80" s="762"/>
      <c r="B80" s="798"/>
      <c r="C80" s="798"/>
      <c r="D80" s="763"/>
      <c r="E80" s="38"/>
    </row>
    <row r="81" spans="1:5" ht="19.5" customHeight="1">
      <c r="A81" s="762"/>
      <c r="B81" s="798"/>
      <c r="C81" s="798"/>
      <c r="D81" s="763"/>
      <c r="E81" s="38"/>
    </row>
    <row r="82" spans="1:5">
      <c r="A82" s="762"/>
      <c r="B82" s="798"/>
      <c r="C82" s="798"/>
      <c r="D82" s="763"/>
      <c r="E82" s="38"/>
    </row>
    <row r="83" spans="1:5">
      <c r="A83" s="799"/>
      <c r="B83" s="800"/>
      <c r="C83" s="800"/>
      <c r="D83" s="801"/>
      <c r="E83" s="38"/>
    </row>
    <row r="84" spans="1:5">
      <c r="A84" s="40"/>
      <c r="B84" s="40"/>
      <c r="C84" s="40"/>
      <c r="D84" s="40"/>
    </row>
  </sheetData>
  <mergeCells count="25">
    <mergeCell ref="B51:D51"/>
    <mergeCell ref="B50:D50"/>
    <mergeCell ref="B49:D49"/>
    <mergeCell ref="A66:D66"/>
    <mergeCell ref="B70:D70"/>
    <mergeCell ref="B69:D69"/>
    <mergeCell ref="B68:D68"/>
    <mergeCell ref="B67:D67"/>
    <mergeCell ref="A54:D65"/>
    <mergeCell ref="A73:D83"/>
    <mergeCell ref="A48:D48"/>
    <mergeCell ref="A3:D3"/>
    <mergeCell ref="A15:D15"/>
    <mergeCell ref="B18:D18"/>
    <mergeCell ref="B17:D17"/>
    <mergeCell ref="B16:D16"/>
    <mergeCell ref="A32:D32"/>
    <mergeCell ref="B37:D37"/>
    <mergeCell ref="B36:D36"/>
    <mergeCell ref="B34:D34"/>
    <mergeCell ref="B35:D35"/>
    <mergeCell ref="B33:D33"/>
    <mergeCell ref="A10:D14"/>
    <mergeCell ref="A21:D31"/>
    <mergeCell ref="A40:D47"/>
  </mergeCells>
  <pageMargins left="0.7" right="0.7" top="0.75" bottom="0.75" header="0.3" footer="0.3"/>
  <pageSetup pageOrder="overThenDown" orientation="portrait" r:id="rId1"/>
  <rowBreaks count="2" manualBreakCount="2">
    <brk id="31" max="3" man="1"/>
    <brk id="65"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0</xdr:col>
                    <xdr:colOff>66675</xdr:colOff>
                    <xdr:row>3</xdr:row>
                    <xdr:rowOff>0</xdr:rowOff>
                  </from>
                  <to>
                    <xdr:col>0</xdr:col>
                    <xdr:colOff>371475</xdr:colOff>
                    <xdr:row>3</xdr:row>
                    <xdr:rowOff>190500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0</xdr:col>
                    <xdr:colOff>66675</xdr:colOff>
                    <xdr:row>4</xdr:row>
                    <xdr:rowOff>0</xdr:rowOff>
                  </from>
                  <to>
                    <xdr:col>0</xdr:col>
                    <xdr:colOff>371475</xdr:colOff>
                    <xdr:row>4</xdr:row>
                    <xdr:rowOff>190500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0</xdr:col>
                    <xdr:colOff>66675</xdr:colOff>
                    <xdr:row>5</xdr:row>
                    <xdr:rowOff>0</xdr:rowOff>
                  </from>
                  <to>
                    <xdr:col>0</xdr:col>
                    <xdr:colOff>371475</xdr:colOff>
                    <xdr:row>5</xdr:row>
                    <xdr:rowOff>190500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2</xdr:col>
                    <xdr:colOff>66675</xdr:colOff>
                    <xdr:row>3</xdr:row>
                    <xdr:rowOff>0</xdr:rowOff>
                  </from>
                  <to>
                    <xdr:col>3</xdr:col>
                    <xdr:colOff>123825</xdr:colOff>
                    <xdr:row>3</xdr:row>
                    <xdr:rowOff>190500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2</xdr:col>
                    <xdr:colOff>66675</xdr:colOff>
                    <xdr:row>4</xdr:row>
                    <xdr:rowOff>0</xdr:rowOff>
                  </from>
                  <to>
                    <xdr:col>3</xdr:col>
                    <xdr:colOff>123825</xdr:colOff>
                    <xdr:row>4</xdr:row>
                    <xdr:rowOff>190500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2</xdr:col>
                    <xdr:colOff>66675</xdr:colOff>
                    <xdr:row>5</xdr:row>
                    <xdr:rowOff>0</xdr:rowOff>
                  </from>
                  <to>
                    <xdr:col>3</xdr:col>
                    <xdr:colOff>123825</xdr:colOff>
                    <xdr:row>5</xdr:row>
                    <xdr:rowOff>190500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tabColor theme="5"/>
    <pageSetUpPr autoPageBreaks="0"/>
  </sheetPr>
  <dimension ref="A1:D139"/>
  <sheetViews>
    <sheetView showGridLines="0" zoomScale="130" zoomScaleNormal="130" zoomScaleSheetLayoutView="100" workbookViewId="0">
      <pane ySplit="1" topLeftCell="A2" activePane="bottomLeft" state="frozen"/>
      <selection activeCell="H7" sqref="H7"/>
      <selection pane="bottomLeft" activeCell="C2" sqref="C2"/>
    </sheetView>
  </sheetViews>
  <sheetFormatPr defaultRowHeight="14.25"/>
  <cols>
    <col min="1" max="1" width="3.3984375" customWidth="1"/>
    <col min="2" max="2" width="32.86328125" customWidth="1"/>
    <col min="3" max="3" width="52.86328125" customWidth="1"/>
  </cols>
  <sheetData>
    <row r="1" spans="1:4" ht="23.25">
      <c r="A1" s="841" t="s">
        <v>607</v>
      </c>
      <c r="B1" s="842"/>
      <c r="C1" s="843"/>
      <c r="D1" s="49"/>
    </row>
    <row r="2" spans="1:4" ht="9.9499999999999993" customHeight="1">
      <c r="A2" s="287"/>
      <c r="B2" s="288"/>
      <c r="C2" s="289"/>
      <c r="D2" s="49"/>
    </row>
    <row r="3" spans="1:4" ht="157.5" customHeight="1">
      <c r="A3" s="844" t="s">
        <v>487</v>
      </c>
      <c r="B3" s="845"/>
      <c r="C3" s="846"/>
    </row>
    <row r="4" spans="1:4" ht="9.9499999999999993" customHeight="1">
      <c r="A4" s="301"/>
      <c r="B4" s="302"/>
      <c r="C4" s="303"/>
    </row>
    <row r="5" spans="1:4" ht="79.5" customHeight="1">
      <c r="A5" s="844" t="s">
        <v>547</v>
      </c>
      <c r="B5" s="847"/>
      <c r="C5" s="846"/>
    </row>
    <row r="6" spans="1:4" ht="9.9499999999999993" customHeight="1">
      <c r="A6" s="290"/>
      <c r="B6" s="291"/>
      <c r="C6" s="292"/>
    </row>
    <row r="7" spans="1:4" ht="31.5" customHeight="1">
      <c r="A7" s="838" t="s">
        <v>413</v>
      </c>
      <c r="B7" s="839"/>
      <c r="C7" s="840"/>
    </row>
    <row r="8" spans="1:4" ht="9.9499999999999993" customHeight="1">
      <c r="A8" s="293"/>
      <c r="B8" s="294"/>
      <c r="C8" s="295"/>
    </row>
    <row r="9" spans="1:4" ht="36" customHeight="1">
      <c r="A9" s="835" t="s">
        <v>554</v>
      </c>
      <c r="B9" s="836"/>
      <c r="C9" s="837"/>
    </row>
    <row r="10" spans="1:4" s="92" customFormat="1" ht="27" customHeight="1">
      <c r="A10" s="832" t="s">
        <v>76</v>
      </c>
      <c r="B10" s="833"/>
      <c r="C10" s="834"/>
    </row>
    <row r="11" spans="1:4" ht="9.9499999999999993" customHeight="1">
      <c r="A11" s="296"/>
      <c r="B11" s="297"/>
      <c r="C11" s="298"/>
    </row>
    <row r="12" spans="1:4" ht="32.450000000000003" customHeight="1">
      <c r="A12" s="147" t="s">
        <v>268</v>
      </c>
      <c r="B12" s="825" t="s">
        <v>600</v>
      </c>
      <c r="C12" s="826"/>
    </row>
    <row r="13" spans="1:4" s="6" customFormat="1" ht="9.9499999999999993" customHeight="1">
      <c r="A13" s="153"/>
      <c r="B13" s="154"/>
      <c r="C13" s="155"/>
    </row>
    <row r="14" spans="1:4" ht="15.75">
      <c r="A14" s="831" t="s">
        <v>77</v>
      </c>
      <c r="B14" s="829"/>
      <c r="C14" s="830"/>
    </row>
    <row r="15" spans="1:4" ht="15.75" customHeight="1">
      <c r="A15" s="465"/>
      <c r="B15" s="829" t="s">
        <v>519</v>
      </c>
      <c r="C15" s="830"/>
    </row>
    <row r="16" spans="1:4" ht="15.75" customHeight="1">
      <c r="A16" s="465"/>
      <c r="B16" s="829" t="s">
        <v>520</v>
      </c>
      <c r="C16" s="830"/>
    </row>
    <row r="17" spans="1:4" ht="15.75" customHeight="1">
      <c r="A17" s="465"/>
      <c r="B17" s="829" t="s">
        <v>521</v>
      </c>
      <c r="C17" s="830"/>
    </row>
    <row r="18" spans="1:4" ht="9.9499999999999993" customHeight="1">
      <c r="A18" s="465"/>
      <c r="B18" s="92"/>
      <c r="C18" s="484"/>
    </row>
    <row r="19" spans="1:4" ht="15.75">
      <c r="A19" s="831" t="s">
        <v>78</v>
      </c>
      <c r="B19" s="829"/>
      <c r="C19" s="830"/>
    </row>
    <row r="20" spans="1:4" ht="15.75">
      <c r="A20" s="465"/>
      <c r="B20" s="829" t="s">
        <v>519</v>
      </c>
      <c r="C20" s="830"/>
    </row>
    <row r="21" spans="1:4" ht="15.75">
      <c r="A21" s="465"/>
      <c r="B21" s="829" t="s">
        <v>520</v>
      </c>
      <c r="C21" s="830"/>
    </row>
    <row r="22" spans="1:4" ht="15.75">
      <c r="A22" s="465"/>
      <c r="B22" s="829" t="s">
        <v>521</v>
      </c>
      <c r="C22" s="830"/>
    </row>
    <row r="23" spans="1:4" ht="9.9499999999999993" customHeight="1">
      <c r="A23" s="465"/>
      <c r="B23" s="92"/>
      <c r="C23" s="484"/>
    </row>
    <row r="24" spans="1:4" ht="15.75">
      <c r="A24" s="831" t="s">
        <v>79</v>
      </c>
      <c r="B24" s="829"/>
      <c r="C24" s="830"/>
    </row>
    <row r="25" spans="1:4" ht="15.75">
      <c r="A25" s="465"/>
      <c r="B25" s="829" t="s">
        <v>519</v>
      </c>
      <c r="C25" s="830"/>
    </row>
    <row r="26" spans="1:4" ht="15.75">
      <c r="A26" s="465"/>
      <c r="B26" s="829" t="s">
        <v>520</v>
      </c>
      <c r="C26" s="830"/>
    </row>
    <row r="27" spans="1:4" ht="15.75">
      <c r="A27" s="465"/>
      <c r="B27" s="829" t="s">
        <v>521</v>
      </c>
      <c r="C27" s="830"/>
    </row>
    <row r="28" spans="1:4" ht="9.9499999999999993" customHeight="1">
      <c r="A28" s="485"/>
      <c r="B28" s="486"/>
      <c r="C28" s="487"/>
    </row>
    <row r="29" spans="1:4" ht="31.5" customHeight="1">
      <c r="A29" s="148" t="s">
        <v>218</v>
      </c>
      <c r="B29" s="825" t="s">
        <v>399</v>
      </c>
      <c r="C29" s="860"/>
    </row>
    <row r="30" spans="1:4" ht="9.9499999999999993" customHeight="1">
      <c r="A30" s="51"/>
      <c r="B30" s="50"/>
      <c r="C30" s="63"/>
    </row>
    <row r="31" spans="1:4" ht="15.75">
      <c r="A31" s="468" t="s">
        <v>400</v>
      </c>
      <c r="B31" s="92"/>
      <c r="C31" s="484"/>
    </row>
    <row r="32" spans="1:4">
      <c r="A32" s="855"/>
      <c r="B32" s="551"/>
      <c r="C32" s="856"/>
      <c r="D32" s="54"/>
    </row>
    <row r="33" spans="1:3">
      <c r="A33" s="855"/>
      <c r="B33" s="551"/>
      <c r="C33" s="856"/>
    </row>
    <row r="34" spans="1:3">
      <c r="A34" s="855"/>
      <c r="B34" s="551"/>
      <c r="C34" s="856"/>
    </row>
    <row r="35" spans="1:3">
      <c r="A35" s="855"/>
      <c r="B35" s="551"/>
      <c r="C35" s="856"/>
    </row>
    <row r="36" spans="1:3" ht="9.9499999999999993" customHeight="1">
      <c r="A36" s="488"/>
      <c r="B36" s="308"/>
      <c r="C36" s="489"/>
    </row>
    <row r="37" spans="1:3" ht="15.75">
      <c r="A37" s="468" t="s">
        <v>401</v>
      </c>
      <c r="B37" s="92"/>
      <c r="C37" s="484"/>
    </row>
    <row r="38" spans="1:3">
      <c r="A38" s="855"/>
      <c r="B38" s="551"/>
      <c r="C38" s="856"/>
    </row>
    <row r="39" spans="1:3">
      <c r="A39" s="855"/>
      <c r="B39" s="551"/>
      <c r="C39" s="856"/>
    </row>
    <row r="40" spans="1:3">
      <c r="A40" s="855"/>
      <c r="B40" s="551"/>
      <c r="C40" s="856"/>
    </row>
    <row r="41" spans="1:3">
      <c r="A41" s="855"/>
      <c r="B41" s="551"/>
      <c r="C41" s="856"/>
    </row>
    <row r="42" spans="1:3" ht="9.9499999999999993" customHeight="1">
      <c r="A42" s="490"/>
      <c r="B42" s="309"/>
      <c r="C42" s="491"/>
    </row>
    <row r="43" spans="1:3" ht="15.75">
      <c r="A43" s="468" t="s">
        <v>402</v>
      </c>
      <c r="B43" s="92"/>
      <c r="C43" s="484"/>
    </row>
    <row r="44" spans="1:3">
      <c r="A44" s="855"/>
      <c r="B44" s="857"/>
      <c r="C44" s="856"/>
    </row>
    <row r="45" spans="1:3">
      <c r="A45" s="855"/>
      <c r="B45" s="857"/>
      <c r="C45" s="856"/>
    </row>
    <row r="46" spans="1:3">
      <c r="A46" s="855"/>
      <c r="B46" s="857"/>
      <c r="C46" s="856"/>
    </row>
    <row r="47" spans="1:3">
      <c r="A47" s="855"/>
      <c r="B47" s="857"/>
      <c r="C47" s="856"/>
    </row>
    <row r="48" spans="1:3" ht="9.9499999999999993" customHeight="1">
      <c r="A48" s="150"/>
      <c r="B48" s="151"/>
      <c r="C48" s="152"/>
    </row>
    <row r="49" spans="1:4" ht="47.1" customHeight="1">
      <c r="A49" s="122" t="s">
        <v>219</v>
      </c>
      <c r="B49" s="815" t="s">
        <v>471</v>
      </c>
      <c r="C49" s="816"/>
    </row>
    <row r="50" spans="1:4" ht="30.95" customHeight="1">
      <c r="A50" s="52"/>
      <c r="B50" s="858" t="s">
        <v>522</v>
      </c>
      <c r="C50" s="859"/>
    </row>
    <row r="51" spans="1:4" ht="15">
      <c r="A51" s="52"/>
      <c r="B51" s="858" t="s">
        <v>523</v>
      </c>
      <c r="C51" s="859"/>
    </row>
    <row r="52" spans="1:4" ht="15">
      <c r="A52" s="52"/>
      <c r="B52" s="858" t="s">
        <v>524</v>
      </c>
      <c r="C52" s="859"/>
    </row>
    <row r="53" spans="1:4" ht="9.9499999999999993" customHeight="1">
      <c r="A53" s="52"/>
      <c r="B53" s="492"/>
      <c r="C53" s="493"/>
    </row>
    <row r="54" spans="1:4" ht="26.25" customHeight="1">
      <c r="A54" s="848" t="s">
        <v>80</v>
      </c>
      <c r="B54" s="849"/>
      <c r="C54" s="850"/>
    </row>
    <row r="55" spans="1:4" ht="48.75" customHeight="1">
      <c r="A55" s="52"/>
      <c r="B55" s="851" t="s">
        <v>555</v>
      </c>
      <c r="C55" s="852"/>
    </row>
    <row r="56" spans="1:4" s="146" customFormat="1" ht="20.25" customHeight="1">
      <c r="A56" s="521"/>
      <c r="B56" s="853" t="s">
        <v>81</v>
      </c>
      <c r="C56" s="854"/>
    </row>
    <row r="57" spans="1:4" s="519" customFormat="1" ht="34.5" customHeight="1">
      <c r="A57" s="523"/>
      <c r="B57" s="863" t="s">
        <v>525</v>
      </c>
      <c r="C57" s="852"/>
    </row>
    <row r="58" spans="1:4" s="146" customFormat="1" ht="32.25" customHeight="1">
      <c r="A58" s="522"/>
      <c r="B58" s="864" t="s">
        <v>82</v>
      </c>
      <c r="C58" s="865"/>
    </row>
    <row r="59" spans="1:4" ht="9.9499999999999993" customHeight="1">
      <c r="A59" s="506"/>
      <c r="B59" s="507"/>
      <c r="C59" s="508"/>
    </row>
    <row r="60" spans="1:4" ht="15.75">
      <c r="A60" s="468" t="s">
        <v>57</v>
      </c>
      <c r="B60" s="309"/>
      <c r="C60" s="491"/>
    </row>
    <row r="61" spans="1:4" ht="15.75">
      <c r="A61" s="468"/>
      <c r="B61" s="309" t="s">
        <v>91</v>
      </c>
      <c r="C61" s="491"/>
    </row>
    <row r="62" spans="1:4" ht="15.75">
      <c r="A62" s="465"/>
      <c r="B62" s="550"/>
      <c r="C62" s="819"/>
      <c r="D62" s="54"/>
    </row>
    <row r="63" spans="1:4" ht="15.75">
      <c r="A63" s="465"/>
      <c r="B63" s="550"/>
      <c r="C63" s="819"/>
    </row>
    <row r="64" spans="1:4" ht="15.75">
      <c r="A64" s="465"/>
      <c r="B64" s="550"/>
      <c r="C64" s="819"/>
    </row>
    <row r="65" spans="1:4" ht="15.75">
      <c r="A65" s="465"/>
      <c r="B65" s="307" t="s">
        <v>92</v>
      </c>
      <c r="C65" s="509"/>
    </row>
    <row r="66" spans="1:4" ht="15.75">
      <c r="A66" s="465"/>
      <c r="B66" s="550"/>
      <c r="C66" s="819"/>
    </row>
    <row r="67" spans="1:4" ht="15.75">
      <c r="A67" s="465"/>
      <c r="B67" s="550"/>
      <c r="C67" s="819"/>
    </row>
    <row r="68" spans="1:4" ht="15.75">
      <c r="A68" s="465"/>
      <c r="B68" s="550"/>
      <c r="C68" s="819"/>
    </row>
    <row r="69" spans="1:4" ht="15.75">
      <c r="A69" s="465"/>
      <c r="B69" s="307" t="s">
        <v>93</v>
      </c>
      <c r="C69" s="509"/>
    </row>
    <row r="70" spans="1:4" ht="15.75">
      <c r="A70" s="465"/>
      <c r="B70" s="550"/>
      <c r="C70" s="819"/>
    </row>
    <row r="71" spans="1:4" ht="15.75">
      <c r="A71" s="465"/>
      <c r="B71" s="550"/>
      <c r="C71" s="819"/>
    </row>
    <row r="72" spans="1:4" ht="15.75">
      <c r="A72" s="485"/>
      <c r="B72" s="821"/>
      <c r="C72" s="822"/>
    </row>
    <row r="73" spans="1:4" ht="63" customHeight="1">
      <c r="A73" s="149" t="s">
        <v>270</v>
      </c>
      <c r="B73" s="815" t="s">
        <v>269</v>
      </c>
      <c r="C73" s="816"/>
    </row>
    <row r="74" spans="1:4" ht="39" customHeight="1">
      <c r="A74" s="52"/>
      <c r="B74" s="858" t="s">
        <v>526</v>
      </c>
      <c r="C74" s="859"/>
      <c r="D74" s="54"/>
    </row>
    <row r="75" spans="1:4" ht="22.5" customHeight="1">
      <c r="A75" s="53"/>
      <c r="B75" s="866" t="s">
        <v>527</v>
      </c>
      <c r="C75" s="867"/>
    </row>
    <row r="76" spans="1:4" ht="9.9499999999999993" customHeight="1">
      <c r="A76" s="64"/>
      <c r="B76" s="158"/>
      <c r="C76" s="159"/>
    </row>
    <row r="77" spans="1:4" ht="15.75">
      <c r="A77" s="465" t="s">
        <v>57</v>
      </c>
      <c r="B77" s="156"/>
      <c r="C77" s="157"/>
    </row>
    <row r="78" spans="1:4">
      <c r="A78" s="868"/>
      <c r="B78" s="869"/>
      <c r="C78" s="870"/>
      <c r="D78" s="54"/>
    </row>
    <row r="79" spans="1:4">
      <c r="A79" s="868"/>
      <c r="B79" s="869"/>
      <c r="C79" s="870"/>
    </row>
    <row r="80" spans="1:4">
      <c r="A80" s="868"/>
      <c r="B80" s="869"/>
      <c r="C80" s="870"/>
    </row>
    <row r="81" spans="1:3">
      <c r="A81" s="868"/>
      <c r="B81" s="869"/>
      <c r="C81" s="870"/>
    </row>
    <row r="82" spans="1:3">
      <c r="A82" s="868"/>
      <c r="B82" s="869"/>
      <c r="C82" s="870"/>
    </row>
    <row r="83" spans="1:3">
      <c r="A83" s="868"/>
      <c r="B83" s="869"/>
      <c r="C83" s="870"/>
    </row>
    <row r="84" spans="1:3">
      <c r="A84" s="871"/>
      <c r="B84" s="872"/>
      <c r="C84" s="873"/>
    </row>
    <row r="85" spans="1:3" ht="109.5" customHeight="1">
      <c r="A85" s="149" t="s">
        <v>271</v>
      </c>
      <c r="B85" s="815" t="s">
        <v>283</v>
      </c>
      <c r="C85" s="815"/>
    </row>
    <row r="86" spans="1:3" ht="15.75">
      <c r="A86" s="504"/>
      <c r="B86" s="861" t="s">
        <v>272</v>
      </c>
      <c r="C86" s="862"/>
    </row>
    <row r="87" spans="1:3" ht="15.75">
      <c r="A87" s="504"/>
      <c r="B87" s="510" t="s">
        <v>83</v>
      </c>
      <c r="C87" s="493"/>
    </row>
    <row r="88" spans="1:3" ht="15.75">
      <c r="A88" s="504"/>
      <c r="B88" s="861" t="s">
        <v>273</v>
      </c>
      <c r="C88" s="862"/>
    </row>
    <row r="89" spans="1:3" ht="15.75">
      <c r="A89" s="504"/>
      <c r="B89" s="510" t="s">
        <v>84</v>
      </c>
      <c r="C89" s="493"/>
    </row>
    <row r="90" spans="1:3" ht="15.75">
      <c r="A90" s="504"/>
      <c r="B90" s="876" t="s">
        <v>274</v>
      </c>
      <c r="C90" s="824"/>
    </row>
    <row r="91" spans="1:3" ht="15.75">
      <c r="A91" s="504"/>
      <c r="B91" s="874" t="s">
        <v>85</v>
      </c>
      <c r="C91" s="875"/>
    </row>
    <row r="92" spans="1:3" ht="9.9499999999999993" customHeight="1">
      <c r="A92" s="504"/>
      <c r="B92" s="511"/>
      <c r="C92" s="493"/>
    </row>
    <row r="93" spans="1:3" ht="29.25" customHeight="1">
      <c r="A93" s="848" t="s">
        <v>86</v>
      </c>
      <c r="B93" s="877"/>
      <c r="C93" s="850"/>
    </row>
    <row r="94" spans="1:3" ht="28.5" customHeight="1">
      <c r="A94" s="504"/>
      <c r="B94" s="878" t="s">
        <v>556</v>
      </c>
      <c r="C94" s="852"/>
    </row>
    <row r="95" spans="1:3" ht="15.75">
      <c r="A95" s="505"/>
      <c r="B95" s="512" t="s">
        <v>87</v>
      </c>
      <c r="C95" s="513"/>
    </row>
    <row r="96" spans="1:3" ht="9.9499999999999993" customHeight="1">
      <c r="A96" s="64"/>
      <c r="B96" s="160"/>
      <c r="C96" s="66"/>
    </row>
    <row r="97" spans="1:4" ht="15.75">
      <c r="A97" s="465" t="s">
        <v>88</v>
      </c>
      <c r="B97" s="83"/>
      <c r="C97" s="30"/>
    </row>
    <row r="98" spans="1:4" ht="15" customHeight="1">
      <c r="A98" s="879"/>
      <c r="B98" s="879"/>
      <c r="C98" s="879"/>
      <c r="D98" s="54"/>
    </row>
    <row r="99" spans="1:4">
      <c r="A99" s="879"/>
      <c r="B99" s="879"/>
      <c r="C99" s="879"/>
    </row>
    <row r="100" spans="1:4">
      <c r="A100" s="879"/>
      <c r="B100" s="879"/>
      <c r="C100" s="879"/>
    </row>
    <row r="101" spans="1:4">
      <c r="A101" s="879"/>
      <c r="B101" s="879"/>
      <c r="C101" s="879"/>
    </row>
    <row r="102" spans="1:4">
      <c r="A102" s="879"/>
      <c r="B102" s="879"/>
      <c r="C102" s="879"/>
    </row>
    <row r="103" spans="1:4">
      <c r="A103" s="879"/>
      <c r="B103" s="879"/>
      <c r="C103" s="879"/>
    </row>
    <row r="104" spans="1:4">
      <c r="A104" s="879"/>
      <c r="B104" s="879"/>
      <c r="C104" s="879"/>
    </row>
    <row r="105" spans="1:4" ht="94.5" customHeight="1">
      <c r="A105" s="149" t="s">
        <v>489</v>
      </c>
      <c r="B105" s="815" t="s">
        <v>488</v>
      </c>
      <c r="C105" s="816"/>
    </row>
    <row r="106" spans="1:4" ht="15">
      <c r="A106" s="52"/>
      <c r="B106" s="827" t="s">
        <v>528</v>
      </c>
      <c r="C106" s="828"/>
    </row>
    <row r="107" spans="1:4" ht="34.5" customHeight="1">
      <c r="A107" s="52"/>
      <c r="B107" s="827" t="s">
        <v>529</v>
      </c>
      <c r="C107" s="828"/>
    </row>
    <row r="108" spans="1:4" ht="36" customHeight="1">
      <c r="A108" s="52"/>
      <c r="B108" s="823" t="s">
        <v>530</v>
      </c>
      <c r="C108" s="824"/>
    </row>
    <row r="109" spans="1:4" s="6" customFormat="1" ht="9.9499999999999993" customHeight="1">
      <c r="A109" s="24"/>
      <c r="B109" s="162"/>
      <c r="C109" s="161"/>
    </row>
    <row r="110" spans="1:4">
      <c r="A110" s="817" t="s">
        <v>89</v>
      </c>
      <c r="B110" s="818"/>
      <c r="C110" s="819"/>
    </row>
    <row r="111" spans="1:4" ht="15" customHeight="1">
      <c r="A111" s="817"/>
      <c r="B111" s="550"/>
      <c r="C111" s="819"/>
      <c r="D111" s="54"/>
    </row>
    <row r="112" spans="1:4">
      <c r="A112" s="817"/>
      <c r="B112" s="550"/>
      <c r="C112" s="819"/>
    </row>
    <row r="113" spans="1:4">
      <c r="A113" s="817"/>
      <c r="B113" s="550"/>
      <c r="C113" s="819"/>
    </row>
    <row r="114" spans="1:4">
      <c r="A114" s="817"/>
      <c r="B114" s="550"/>
      <c r="C114" s="819"/>
    </row>
    <row r="115" spans="1:4">
      <c r="A115" s="817"/>
      <c r="B115" s="550"/>
      <c r="C115" s="819"/>
    </row>
    <row r="116" spans="1:4">
      <c r="A116" s="817"/>
      <c r="B116" s="550"/>
      <c r="C116" s="819"/>
    </row>
    <row r="117" spans="1:4">
      <c r="A117" s="817"/>
      <c r="B117" s="550"/>
      <c r="C117" s="819"/>
    </row>
    <row r="118" spans="1:4">
      <c r="A118" s="817"/>
      <c r="B118" s="550"/>
      <c r="C118" s="819"/>
    </row>
    <row r="119" spans="1:4">
      <c r="A119" s="817"/>
      <c r="B119" s="550"/>
      <c r="C119" s="819"/>
    </row>
    <row r="120" spans="1:4">
      <c r="A120" s="817"/>
      <c r="B120" s="550"/>
      <c r="C120" s="819"/>
    </row>
    <row r="121" spans="1:4">
      <c r="A121" s="820"/>
      <c r="B121" s="821"/>
      <c r="C121" s="822"/>
      <c r="D121" s="54"/>
    </row>
    <row r="122" spans="1:4" ht="63.6" customHeight="1">
      <c r="A122" s="149" t="s">
        <v>285</v>
      </c>
      <c r="B122" s="815" t="s">
        <v>472</v>
      </c>
      <c r="C122" s="816"/>
    </row>
    <row r="123" spans="1:4" ht="66.75" customHeight="1">
      <c r="A123" s="52"/>
      <c r="B123" s="827" t="s">
        <v>531</v>
      </c>
      <c r="C123" s="828"/>
    </row>
    <row r="124" spans="1:4" ht="50.25" customHeight="1">
      <c r="A124" s="52"/>
      <c r="B124" s="827" t="s">
        <v>532</v>
      </c>
      <c r="C124" s="828"/>
    </row>
    <row r="125" spans="1:4" ht="21" customHeight="1">
      <c r="A125" s="52"/>
      <c r="B125" s="823" t="s">
        <v>533</v>
      </c>
      <c r="C125" s="824"/>
    </row>
    <row r="126" spans="1:4" ht="16.5" customHeight="1">
      <c r="A126" s="52"/>
      <c r="B126" s="823" t="s">
        <v>534</v>
      </c>
      <c r="C126" s="824"/>
    </row>
    <row r="127" spans="1:4" s="6" customFormat="1" ht="9.9499999999999993" customHeight="1">
      <c r="A127" s="24"/>
      <c r="B127" s="162"/>
      <c r="C127" s="161"/>
    </row>
    <row r="128" spans="1:4">
      <c r="A128" s="817" t="s">
        <v>89</v>
      </c>
      <c r="B128" s="818"/>
      <c r="C128" s="819"/>
    </row>
    <row r="129" spans="1:4" ht="15" customHeight="1">
      <c r="A129" s="817"/>
      <c r="B129" s="550"/>
      <c r="C129" s="819"/>
      <c r="D129" s="54"/>
    </row>
    <row r="130" spans="1:4">
      <c r="A130" s="817"/>
      <c r="B130" s="550"/>
      <c r="C130" s="819"/>
    </row>
    <row r="131" spans="1:4" ht="19.5" customHeight="1">
      <c r="A131" s="817"/>
      <c r="B131" s="550"/>
      <c r="C131" s="819"/>
    </row>
    <row r="132" spans="1:4" ht="15.75" customHeight="1">
      <c r="A132" s="817"/>
      <c r="B132" s="550"/>
      <c r="C132" s="819"/>
    </row>
    <row r="133" spans="1:4">
      <c r="A133" s="817"/>
      <c r="B133" s="550"/>
      <c r="C133" s="819"/>
    </row>
    <row r="134" spans="1:4">
      <c r="A134" s="817"/>
      <c r="B134" s="550"/>
      <c r="C134" s="819"/>
    </row>
    <row r="135" spans="1:4">
      <c r="A135" s="817"/>
      <c r="B135" s="550"/>
      <c r="C135" s="819"/>
    </row>
    <row r="136" spans="1:4">
      <c r="A136" s="817"/>
      <c r="B136" s="550"/>
      <c r="C136" s="819"/>
    </row>
    <row r="137" spans="1:4">
      <c r="A137" s="817"/>
      <c r="B137" s="550"/>
      <c r="C137" s="819"/>
    </row>
    <row r="138" spans="1:4">
      <c r="A138" s="817"/>
      <c r="B138" s="550"/>
      <c r="C138" s="819"/>
    </row>
    <row r="139" spans="1:4">
      <c r="A139" s="820"/>
      <c r="B139" s="821"/>
      <c r="C139" s="822"/>
      <c r="D139" s="54"/>
    </row>
  </sheetData>
  <mergeCells count="58">
    <mergeCell ref="A110:C121"/>
    <mergeCell ref="B88:C88"/>
    <mergeCell ref="B91:C91"/>
    <mergeCell ref="B90:C90"/>
    <mergeCell ref="A93:C93"/>
    <mergeCell ref="B94:C94"/>
    <mergeCell ref="B108:C108"/>
    <mergeCell ref="A98:C104"/>
    <mergeCell ref="B106:C106"/>
    <mergeCell ref="B107:C107"/>
    <mergeCell ref="B105:C105"/>
    <mergeCell ref="B86:C86"/>
    <mergeCell ref="B57:C57"/>
    <mergeCell ref="B58:C58"/>
    <mergeCell ref="B62:C64"/>
    <mergeCell ref="B66:C68"/>
    <mergeCell ref="B70:C72"/>
    <mergeCell ref="B74:C74"/>
    <mergeCell ref="B75:C75"/>
    <mergeCell ref="A78:C84"/>
    <mergeCell ref="B73:C73"/>
    <mergeCell ref="B85:C85"/>
    <mergeCell ref="A24:C24"/>
    <mergeCell ref="A54:C54"/>
    <mergeCell ref="B55:C55"/>
    <mergeCell ref="B56:C56"/>
    <mergeCell ref="B26:C26"/>
    <mergeCell ref="B27:C27"/>
    <mergeCell ref="A32:C35"/>
    <mergeCell ref="A38:C41"/>
    <mergeCell ref="A44:C47"/>
    <mergeCell ref="B50:C50"/>
    <mergeCell ref="B51:C51"/>
    <mergeCell ref="B52:C52"/>
    <mergeCell ref="B29:C29"/>
    <mergeCell ref="B49:C49"/>
    <mergeCell ref="A10:C10"/>
    <mergeCell ref="A9:C9"/>
    <mergeCell ref="A7:C7"/>
    <mergeCell ref="A1:C1"/>
    <mergeCell ref="A3:C3"/>
    <mergeCell ref="A5:C5"/>
    <mergeCell ref="B122:C122"/>
    <mergeCell ref="A128:C139"/>
    <mergeCell ref="B125:C125"/>
    <mergeCell ref="B12:C12"/>
    <mergeCell ref="B123:C123"/>
    <mergeCell ref="B124:C124"/>
    <mergeCell ref="B126:C126"/>
    <mergeCell ref="B25:C25"/>
    <mergeCell ref="A14:C14"/>
    <mergeCell ref="B15:C15"/>
    <mergeCell ref="B16:C16"/>
    <mergeCell ref="B17:C17"/>
    <mergeCell ref="A19:C19"/>
    <mergeCell ref="B20:C20"/>
    <mergeCell ref="B21:C21"/>
    <mergeCell ref="B22:C22"/>
  </mergeCells>
  <hyperlinks>
    <hyperlink ref="A10" r:id="rId1" display="https://www.hhs.gov/ash/oah/resources-and-training/tpp-and-paf-resources/program-planning-and-implementation/index.html" xr:uid="{00000000-0004-0000-1100-000000000000}"/>
    <hyperlink ref="B56" r:id="rId2" xr:uid="{00000000-0004-0000-1100-000001000000}"/>
    <hyperlink ref="B58" r:id="rId3" display="https://implementation.fpg.unc.edu/sites/implementation.fpg.unc.edu/files/NIRN-Education-StagesOfImplementationAnalysisWhereAreWe.pdf" xr:uid="{00000000-0004-0000-1100-000002000000}"/>
    <hyperlink ref="B87" r:id="rId4" xr:uid="{00000000-0004-0000-1100-000003000000}"/>
    <hyperlink ref="B89" r:id="rId5" xr:uid="{00000000-0004-0000-1100-000004000000}"/>
    <hyperlink ref="B91" r:id="rId6" display="https://youth.gov/evidence-innovation/program-directory" xr:uid="{00000000-0004-0000-1100-000005000000}"/>
    <hyperlink ref="B95" r:id="rId7" display="http://airhsdlearning.airws.org/EBPModule1/story_html5.html" xr:uid="{00000000-0004-0000-1100-000006000000}"/>
  </hyperlinks>
  <pageMargins left="0.7" right="0.7" top="0.75" bottom="0.75" header="0.3" footer="0.3"/>
  <pageSetup pageOrder="overThenDown" orientation="portrait" r:id="rId8"/>
  <rowBreaks count="5" manualBreakCount="5">
    <brk id="48" max="2" man="1"/>
    <brk id="72" max="16383" man="1"/>
    <brk id="84" max="2" man="1"/>
    <brk id="104" max="2" man="1"/>
    <brk id="121" max="2"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tint="-0.34998626667073579"/>
  </sheetPr>
  <dimension ref="A1:A2"/>
  <sheetViews>
    <sheetView workbookViewId="0">
      <selection activeCell="K13" sqref="K13"/>
    </sheetView>
  </sheetViews>
  <sheetFormatPr defaultRowHeight="14.25"/>
  <sheetData>
    <row r="1" spans="1:1">
      <c r="A1" t="s">
        <v>101</v>
      </c>
    </row>
    <row r="2" spans="1:1">
      <c r="A2" t="s">
        <v>102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autoPageBreaks="0"/>
  </sheetPr>
  <dimension ref="A1:I20"/>
  <sheetViews>
    <sheetView showGridLines="0" zoomScale="130" zoomScaleNormal="130" zoomScaleSheetLayoutView="70" zoomScalePageLayoutView="90" workbookViewId="0">
      <pane ySplit="1" topLeftCell="A2" activePane="bottomLeft" state="frozen"/>
      <selection activeCell="H7" sqref="H7"/>
      <selection pane="bottomLeft" activeCell="A3" sqref="A3:I3"/>
    </sheetView>
  </sheetViews>
  <sheetFormatPr defaultColWidth="9.1328125" defaultRowHeight="14.25"/>
  <cols>
    <col min="1" max="1" width="5.59765625" customWidth="1"/>
    <col min="2" max="7" width="10.86328125" customWidth="1"/>
    <col min="8" max="8" width="17.1328125" customWidth="1"/>
    <col min="9" max="9" width="0.1328125" customWidth="1"/>
  </cols>
  <sheetData>
    <row r="1" spans="1:9" ht="36" customHeight="1">
      <c r="A1" s="548" t="s">
        <v>602</v>
      </c>
      <c r="B1" s="548"/>
      <c r="C1" s="548"/>
      <c r="D1" s="548"/>
      <c r="E1" s="548"/>
      <c r="F1" s="548"/>
      <c r="G1" s="548"/>
      <c r="H1" s="548"/>
      <c r="I1" s="548"/>
    </row>
    <row r="2" spans="1:9" ht="6.75" customHeight="1"/>
    <row r="3" spans="1:9" ht="125.25" customHeight="1">
      <c r="A3" s="549" t="s">
        <v>536</v>
      </c>
      <c r="B3" s="549"/>
      <c r="C3" s="549"/>
      <c r="D3" s="549"/>
      <c r="E3" s="549"/>
      <c r="F3" s="549"/>
      <c r="G3" s="549"/>
      <c r="H3" s="549"/>
      <c r="I3" s="549"/>
    </row>
    <row r="4" spans="1:9" ht="6.75" customHeight="1">
      <c r="A4" s="314"/>
      <c r="B4" s="92"/>
      <c r="C4" s="92"/>
      <c r="D4" s="92"/>
      <c r="E4" s="92"/>
      <c r="F4" s="92"/>
      <c r="G4" s="92"/>
      <c r="H4" s="92"/>
      <c r="I4" s="92"/>
    </row>
    <row r="5" spans="1:9" ht="60.75" customHeight="1">
      <c r="A5" s="549" t="s">
        <v>435</v>
      </c>
      <c r="B5" s="549"/>
      <c r="C5" s="549"/>
      <c r="D5" s="549"/>
      <c r="E5" s="549"/>
      <c r="F5" s="549"/>
      <c r="G5" s="549"/>
      <c r="H5" s="549"/>
      <c r="I5" s="549"/>
    </row>
    <row r="6" spans="1:9" ht="6.75" customHeight="1">
      <c r="A6" s="92"/>
      <c r="B6" s="92"/>
      <c r="C6" s="92"/>
      <c r="D6" s="92"/>
      <c r="E6" s="92"/>
      <c r="F6" s="92"/>
      <c r="G6" s="92"/>
      <c r="H6" s="92"/>
      <c r="I6" s="92"/>
    </row>
    <row r="7" spans="1:9" ht="30.95" customHeight="1">
      <c r="A7" s="549" t="s">
        <v>473</v>
      </c>
      <c r="B7" s="549"/>
      <c r="C7" s="549"/>
      <c r="D7" s="549"/>
      <c r="E7" s="549"/>
      <c r="F7" s="549"/>
      <c r="G7" s="549"/>
      <c r="H7" s="549"/>
      <c r="I7" s="549"/>
    </row>
    <row r="8" spans="1:9" ht="6.75" customHeight="1">
      <c r="A8" s="310"/>
      <c r="B8" s="310"/>
      <c r="C8" s="310"/>
      <c r="D8" s="310"/>
      <c r="E8" s="310"/>
      <c r="F8" s="310"/>
      <c r="G8" s="310"/>
      <c r="H8" s="310"/>
      <c r="I8" s="310"/>
    </row>
    <row r="9" spans="1:9" ht="46.5" customHeight="1">
      <c r="A9" s="550" t="s">
        <v>330</v>
      </c>
      <c r="B9" s="550"/>
      <c r="C9" s="550"/>
      <c r="D9" s="550"/>
      <c r="E9" s="550"/>
      <c r="F9" s="550"/>
      <c r="G9" s="550"/>
      <c r="H9" s="550"/>
      <c r="I9" s="315"/>
    </row>
    <row r="10" spans="1:9" ht="6.75" customHeight="1">
      <c r="A10" s="316"/>
      <c r="B10" s="92"/>
      <c r="C10" s="92"/>
      <c r="D10" s="92"/>
      <c r="E10" s="92"/>
      <c r="F10" s="92"/>
      <c r="G10" s="92"/>
      <c r="H10" s="92"/>
      <c r="I10" s="92"/>
    </row>
    <row r="11" spans="1:9" ht="49.5" customHeight="1">
      <c r="A11" s="550" t="s">
        <v>72</v>
      </c>
      <c r="B11" s="550"/>
      <c r="C11" s="550"/>
      <c r="D11" s="550"/>
      <c r="E11" s="550"/>
      <c r="F11" s="550"/>
      <c r="G11" s="550"/>
      <c r="H11" s="550"/>
      <c r="I11" s="307"/>
    </row>
    <row r="12" spans="1:9" ht="6.75" customHeight="1">
      <c r="A12" s="92"/>
      <c r="B12" s="92"/>
      <c r="C12" s="92"/>
      <c r="D12" s="92"/>
      <c r="E12" s="92"/>
      <c r="F12" s="92"/>
      <c r="G12" s="92"/>
      <c r="H12" s="92"/>
      <c r="I12" s="92"/>
    </row>
    <row r="13" spans="1:9" ht="51" customHeight="1">
      <c r="A13" s="553" t="s">
        <v>542</v>
      </c>
      <c r="B13" s="553"/>
      <c r="C13" s="553"/>
      <c r="D13" s="553"/>
      <c r="E13" s="553"/>
      <c r="F13" s="553"/>
      <c r="G13" s="553"/>
      <c r="H13" s="553"/>
      <c r="I13" s="92"/>
    </row>
    <row r="14" spans="1:9" ht="6.75" customHeight="1">
      <c r="A14" s="92"/>
      <c r="B14" s="92"/>
      <c r="C14" s="92"/>
      <c r="D14" s="92"/>
      <c r="E14" s="92"/>
      <c r="F14" s="92"/>
      <c r="G14" s="92"/>
      <c r="H14" s="92"/>
      <c r="I14" s="92"/>
    </row>
    <row r="15" spans="1:9" ht="15.75">
      <c r="A15" s="92"/>
      <c r="B15" s="551" t="s">
        <v>331</v>
      </c>
      <c r="C15" s="551"/>
      <c r="D15" s="551"/>
      <c r="E15" s="551"/>
      <c r="F15" s="551"/>
      <c r="G15" s="551"/>
      <c r="H15" s="551"/>
      <c r="I15" s="92"/>
    </row>
    <row r="16" spans="1:9" ht="15.75">
      <c r="A16" s="92"/>
      <c r="B16" s="519" t="s">
        <v>332</v>
      </c>
      <c r="C16" s="519"/>
      <c r="D16" s="519"/>
      <c r="E16" s="519"/>
      <c r="F16" s="519"/>
      <c r="G16" s="519"/>
      <c r="H16" s="92"/>
      <c r="I16" s="92"/>
    </row>
    <row r="17" spans="1:9" ht="15.75">
      <c r="A17" s="92"/>
      <c r="B17" s="551" t="s">
        <v>333</v>
      </c>
      <c r="C17" s="551"/>
      <c r="D17" s="551"/>
      <c r="E17" s="551"/>
      <c r="F17" s="551"/>
      <c r="G17" s="551"/>
      <c r="H17" s="551"/>
      <c r="I17" s="92"/>
    </row>
    <row r="18" spans="1:9" ht="6.75" customHeight="1">
      <c r="A18" s="92"/>
      <c r="B18" s="309"/>
      <c r="C18" s="92"/>
      <c r="D18" s="92"/>
      <c r="E18" s="92"/>
      <c r="F18" s="92"/>
      <c r="G18" s="92"/>
      <c r="H18" s="92"/>
      <c r="I18" s="92"/>
    </row>
    <row r="19" spans="1:9" ht="42.95" customHeight="1">
      <c r="A19" s="552" t="s">
        <v>479</v>
      </c>
      <c r="B19" s="552"/>
      <c r="C19" s="552"/>
      <c r="D19" s="552"/>
      <c r="E19" s="552"/>
      <c r="F19" s="552"/>
      <c r="G19" s="552"/>
      <c r="H19" s="552"/>
      <c r="I19" s="92"/>
    </row>
    <row r="20" spans="1:9">
      <c r="A20" s="175"/>
    </row>
  </sheetData>
  <mergeCells count="10">
    <mergeCell ref="B15:H15"/>
    <mergeCell ref="B17:H17"/>
    <mergeCell ref="A19:H19"/>
    <mergeCell ref="A13:H13"/>
    <mergeCell ref="A11:H11"/>
    <mergeCell ref="A1:I1"/>
    <mergeCell ref="A3:I3"/>
    <mergeCell ref="A5:I5"/>
    <mergeCell ref="A7:I7"/>
    <mergeCell ref="A9:H9"/>
  </mergeCells>
  <pageMargins left="0.7" right="0.7" top="0.75" bottom="0.75" header="0.3" footer="0.3"/>
  <pageSetup pageOrder="overThenDown" orientation="portrait" r:id="rId1"/>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6">
    <tabColor theme="7"/>
  </sheetPr>
  <dimension ref="A1:A10"/>
  <sheetViews>
    <sheetView workbookViewId="0">
      <selection activeCell="A13" sqref="A13"/>
    </sheetView>
  </sheetViews>
  <sheetFormatPr defaultRowHeight="14.25"/>
  <sheetData>
    <row r="1" spans="1:1">
      <c r="A1" t="s">
        <v>7</v>
      </c>
    </row>
    <row r="2" spans="1:1">
      <c r="A2" t="s">
        <v>8</v>
      </c>
    </row>
    <row r="3" spans="1:1">
      <c r="A3" t="s">
        <v>39</v>
      </c>
    </row>
    <row r="5" spans="1:1">
      <c r="A5" t="s">
        <v>40</v>
      </c>
    </row>
    <row r="6" spans="1:1">
      <c r="A6" t="s">
        <v>41</v>
      </c>
    </row>
    <row r="7" spans="1:1">
      <c r="A7" t="s">
        <v>42</v>
      </c>
    </row>
    <row r="8" spans="1:1">
      <c r="A8" t="s">
        <v>43</v>
      </c>
    </row>
    <row r="9" spans="1:1">
      <c r="A9" t="s">
        <v>8</v>
      </c>
    </row>
    <row r="10" spans="1:1">
      <c r="A10" t="s">
        <v>39</v>
      </c>
    </row>
  </sheetData>
  <sheetProtection sheet="1" objects="1" scenarios="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7"/>
  <dimension ref="A1:A2"/>
  <sheetViews>
    <sheetView workbookViewId="0">
      <selection activeCell="B3" sqref="B3"/>
    </sheetView>
  </sheetViews>
  <sheetFormatPr defaultRowHeight="14.25"/>
  <sheetData>
    <row r="1" spans="1:1">
      <c r="A1" t="s">
        <v>7</v>
      </c>
    </row>
    <row r="2" spans="1:1">
      <c r="A2" t="s">
        <v>8</v>
      </c>
    </row>
  </sheetData>
  <sheetProtection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autoPageBreaks="0"/>
  </sheetPr>
  <dimension ref="A1:K58"/>
  <sheetViews>
    <sheetView showGridLines="0" zoomScale="130" zoomScaleNormal="130" zoomScaleSheetLayoutView="130" workbookViewId="0">
      <pane ySplit="1" topLeftCell="A2" activePane="bottomLeft" state="frozen"/>
      <selection activeCell="H7" sqref="H7"/>
      <selection pane="bottomLeft" activeCell="B15" sqref="B15:J15"/>
    </sheetView>
  </sheetViews>
  <sheetFormatPr defaultColWidth="9.1328125" defaultRowHeight="15.75"/>
  <cols>
    <col min="1" max="1" width="6.59765625" style="92" customWidth="1"/>
    <col min="2" max="8" width="8.86328125" style="92"/>
    <col min="9" max="9" width="9.59765625" style="92" customWidth="1"/>
    <col min="10" max="10" width="11.73046875" style="92" customWidth="1"/>
    <col min="11" max="16384" width="9.1328125" style="92"/>
  </cols>
  <sheetData>
    <row r="1" spans="1:10" ht="42" customHeight="1">
      <c r="A1" s="548" t="s">
        <v>548</v>
      </c>
      <c r="B1" s="548"/>
      <c r="C1" s="548"/>
      <c r="D1" s="548"/>
      <c r="E1" s="548"/>
      <c r="F1" s="548"/>
      <c r="G1" s="548"/>
      <c r="H1" s="548"/>
      <c r="I1" s="548"/>
      <c r="J1" s="548"/>
    </row>
    <row r="2" spans="1:10" ht="9" customHeight="1"/>
    <row r="3" spans="1:10" ht="47.45" customHeight="1">
      <c r="A3" s="554" t="s">
        <v>549</v>
      </c>
      <c r="B3" s="554"/>
      <c r="C3" s="554"/>
      <c r="D3" s="554"/>
      <c r="E3" s="554"/>
      <c r="F3" s="554"/>
      <c r="G3" s="554"/>
      <c r="H3" s="554"/>
      <c r="I3" s="554"/>
      <c r="J3" s="554"/>
    </row>
    <row r="4" spans="1:10" ht="60.6" customHeight="1">
      <c r="A4" s="554"/>
      <c r="B4" s="554"/>
      <c r="C4" s="554"/>
      <c r="D4" s="554"/>
      <c r="E4" s="554"/>
      <c r="F4" s="554"/>
      <c r="G4" s="554"/>
      <c r="H4" s="554"/>
      <c r="I4" s="554"/>
      <c r="J4" s="554"/>
    </row>
    <row r="5" spans="1:10" ht="18.600000000000001" customHeight="1">
      <c r="A5" s="556" t="s">
        <v>232</v>
      </c>
      <c r="B5" s="556"/>
      <c r="C5" s="556"/>
      <c r="D5" s="556"/>
      <c r="E5" s="556"/>
      <c r="F5" s="556"/>
      <c r="G5" s="556"/>
      <c r="H5" s="556"/>
      <c r="I5" s="556"/>
      <c r="J5" s="556"/>
    </row>
    <row r="6" spans="1:10" ht="6.75" customHeight="1">
      <c r="A6" s="119"/>
      <c r="B6" s="119"/>
      <c r="C6" s="119"/>
      <c r="D6" s="119"/>
      <c r="E6" s="119"/>
      <c r="F6" s="119"/>
      <c r="G6" s="119"/>
      <c r="H6" s="119"/>
      <c r="I6" s="119"/>
      <c r="J6" s="119"/>
    </row>
    <row r="7" spans="1:10" ht="82.5" customHeight="1">
      <c r="A7" s="198" t="s">
        <v>386</v>
      </c>
      <c r="B7" s="550" t="s">
        <v>420</v>
      </c>
      <c r="C7" s="554"/>
      <c r="D7" s="554"/>
      <c r="E7" s="554"/>
      <c r="F7" s="554"/>
      <c r="G7" s="554"/>
      <c r="H7" s="554"/>
      <c r="I7" s="554"/>
      <c r="J7" s="554"/>
    </row>
    <row r="8" spans="1:10" ht="6.75" customHeight="1">
      <c r="A8" s="198"/>
      <c r="B8" s="119"/>
      <c r="C8" s="119"/>
      <c r="D8" s="119"/>
      <c r="E8" s="119"/>
      <c r="F8" s="119"/>
      <c r="G8" s="119"/>
      <c r="H8" s="119"/>
      <c r="I8" s="119"/>
      <c r="J8" s="119"/>
    </row>
    <row r="9" spans="1:10" ht="64.5" customHeight="1">
      <c r="A9" s="198" t="s">
        <v>387</v>
      </c>
      <c r="B9" s="550" t="s">
        <v>419</v>
      </c>
      <c r="C9" s="554"/>
      <c r="D9" s="554"/>
      <c r="E9" s="554"/>
      <c r="F9" s="554"/>
      <c r="G9" s="554"/>
      <c r="H9" s="554"/>
      <c r="I9" s="554"/>
      <c r="J9" s="554"/>
    </row>
    <row r="10" spans="1:10" ht="9.9499999999999993" customHeight="1">
      <c r="A10" s="119"/>
      <c r="B10" s="119"/>
      <c r="C10" s="119"/>
      <c r="D10" s="119"/>
      <c r="E10" s="119"/>
      <c r="F10" s="119"/>
      <c r="G10" s="119"/>
      <c r="H10" s="119"/>
      <c r="I10" s="119"/>
      <c r="J10" s="119"/>
    </row>
    <row r="11" spans="1:10" s="1" customFormat="1">
      <c r="A11" s="15" t="s">
        <v>233</v>
      </c>
      <c r="B11" s="15"/>
      <c r="C11" s="15"/>
      <c r="D11" s="15"/>
      <c r="E11" s="15"/>
      <c r="F11" s="15"/>
      <c r="G11" s="15"/>
      <c r="H11" s="15"/>
      <c r="I11" s="15"/>
      <c r="J11" s="15"/>
    </row>
    <row r="12" spans="1:10" s="1" customFormat="1" ht="9.9499999999999993" customHeight="1">
      <c r="A12" s="112"/>
      <c r="B12" s="112"/>
      <c r="C12" s="112"/>
      <c r="D12" s="112"/>
      <c r="E12" s="112"/>
      <c r="F12" s="112"/>
      <c r="G12" s="112"/>
      <c r="H12" s="112"/>
      <c r="I12" s="112"/>
      <c r="J12" s="112"/>
    </row>
    <row r="13" spans="1:10" ht="78.75" customHeight="1">
      <c r="A13" s="146" t="s">
        <v>388</v>
      </c>
      <c r="B13" s="550" t="s">
        <v>604</v>
      </c>
      <c r="C13" s="550"/>
      <c r="D13" s="550"/>
      <c r="E13" s="550"/>
      <c r="F13" s="550"/>
      <c r="G13" s="550"/>
      <c r="H13" s="550"/>
      <c r="I13" s="550"/>
      <c r="J13" s="550"/>
    </row>
    <row r="14" spans="1:10" ht="9.9499999999999993" customHeight="1">
      <c r="A14" s="146"/>
      <c r="B14" s="95"/>
      <c r="C14" s="95"/>
      <c r="D14" s="95"/>
      <c r="E14" s="95"/>
      <c r="F14" s="95"/>
      <c r="G14" s="95"/>
      <c r="H14" s="95"/>
      <c r="I14" s="95"/>
      <c r="J14" s="95"/>
    </row>
    <row r="15" spans="1:10" ht="94.5" customHeight="1">
      <c r="A15" s="146"/>
      <c r="B15" s="551" t="s">
        <v>606</v>
      </c>
      <c r="C15" s="551"/>
      <c r="D15" s="551"/>
      <c r="E15" s="551"/>
      <c r="F15" s="551"/>
      <c r="G15" s="551"/>
      <c r="H15" s="551"/>
      <c r="I15" s="551"/>
      <c r="J15" s="551"/>
    </row>
    <row r="16" spans="1:10" ht="9.9499999999999993" customHeight="1">
      <c r="A16" s="146"/>
      <c r="B16" s="95"/>
      <c r="C16" s="95"/>
      <c r="D16" s="95"/>
      <c r="E16" s="95"/>
      <c r="F16" s="95"/>
      <c r="G16" s="95"/>
      <c r="H16" s="95"/>
      <c r="I16" s="95"/>
      <c r="J16" s="95"/>
    </row>
    <row r="17" spans="1:11" ht="49.5" customHeight="1">
      <c r="A17" s="146" t="s">
        <v>537</v>
      </c>
      <c r="B17" s="551" t="s">
        <v>603</v>
      </c>
      <c r="C17" s="555"/>
      <c r="D17" s="555"/>
      <c r="E17" s="555"/>
      <c r="F17" s="555"/>
      <c r="G17" s="555"/>
      <c r="H17" s="555"/>
      <c r="I17" s="555"/>
      <c r="J17" s="555"/>
    </row>
    <row r="18" spans="1:11" ht="9.9499999999999993" customHeight="1"/>
    <row r="19" spans="1:11" s="1" customFormat="1">
      <c r="A19" s="16" t="s">
        <v>234</v>
      </c>
      <c r="B19" s="16"/>
      <c r="C19" s="16"/>
      <c r="D19" s="16"/>
      <c r="E19" s="16"/>
      <c r="F19" s="16"/>
      <c r="G19" s="16"/>
      <c r="H19" s="16"/>
      <c r="I19" s="16"/>
      <c r="J19" s="16"/>
    </row>
    <row r="20" spans="1:11" s="1" customFormat="1" ht="9.9499999999999993" customHeight="1">
      <c r="A20" s="112"/>
      <c r="B20" s="112"/>
      <c r="C20" s="112"/>
      <c r="D20" s="112"/>
      <c r="E20" s="112"/>
      <c r="F20" s="112"/>
      <c r="G20" s="112"/>
      <c r="H20" s="112"/>
      <c r="I20" s="112"/>
      <c r="J20" s="112"/>
    </row>
    <row r="21" spans="1:11" s="1" customFormat="1" ht="30" customHeight="1">
      <c r="A21" s="517" t="s">
        <v>538</v>
      </c>
      <c r="B21" s="557" t="s">
        <v>436</v>
      </c>
      <c r="C21" s="557"/>
      <c r="D21" s="557"/>
      <c r="E21" s="557"/>
      <c r="F21" s="557"/>
      <c r="G21" s="557"/>
      <c r="H21" s="557"/>
      <c r="I21" s="557"/>
      <c r="J21" s="557"/>
      <c r="K21" s="516"/>
    </row>
    <row r="22" spans="1:11" s="1" customFormat="1" ht="9.9499999999999993" customHeight="1">
      <c r="A22" s="514"/>
      <c r="B22" s="112"/>
      <c r="C22" s="112"/>
      <c r="D22" s="112"/>
      <c r="E22" s="112"/>
      <c r="F22" s="112"/>
      <c r="G22" s="112"/>
      <c r="H22" s="112"/>
      <c r="I22" s="112"/>
      <c r="J22" s="112"/>
    </row>
    <row r="23" spans="1:11" ht="15.6" customHeight="1">
      <c r="A23" s="518">
        <v>3.1</v>
      </c>
      <c r="B23" s="551" t="s">
        <v>389</v>
      </c>
      <c r="C23" s="551"/>
      <c r="D23" s="551"/>
      <c r="E23" s="551"/>
      <c r="F23" s="551"/>
      <c r="G23" s="551"/>
      <c r="H23" s="551"/>
      <c r="I23" s="551"/>
      <c r="J23" s="551"/>
    </row>
    <row r="24" spans="1:11" ht="9.9499999999999993" customHeight="1">
      <c r="A24" s="518"/>
      <c r="B24" s="95"/>
      <c r="C24" s="95"/>
      <c r="D24" s="95"/>
      <c r="E24" s="95"/>
      <c r="F24" s="95"/>
      <c r="G24" s="95"/>
      <c r="H24" s="95"/>
      <c r="I24" s="95"/>
      <c r="J24" s="95"/>
    </row>
    <row r="25" spans="1:11" ht="32.25" customHeight="1">
      <c r="A25" s="518">
        <v>3.2</v>
      </c>
      <c r="B25" s="551" t="s">
        <v>540</v>
      </c>
      <c r="C25" s="551"/>
      <c r="D25" s="551"/>
      <c r="E25" s="551"/>
      <c r="F25" s="551"/>
      <c r="G25" s="551"/>
      <c r="H25" s="551"/>
      <c r="I25" s="551"/>
      <c r="J25" s="551"/>
    </row>
    <row r="26" spans="1:11" ht="9.9499999999999993" customHeight="1">
      <c r="A26" s="518"/>
      <c r="B26" s="95"/>
      <c r="C26" s="95"/>
      <c r="D26" s="95"/>
      <c r="E26" s="95"/>
      <c r="F26" s="95"/>
      <c r="G26" s="95"/>
      <c r="H26" s="95"/>
      <c r="I26" s="95"/>
      <c r="J26" s="95"/>
    </row>
    <row r="27" spans="1:11" ht="15.6" customHeight="1">
      <c r="A27" s="518">
        <v>3.3</v>
      </c>
      <c r="B27" s="561" t="s">
        <v>390</v>
      </c>
      <c r="C27" s="561"/>
      <c r="D27" s="561"/>
      <c r="E27" s="561"/>
      <c r="F27" s="561"/>
      <c r="G27" s="561"/>
      <c r="H27" s="561"/>
      <c r="I27" s="561"/>
      <c r="J27" s="561"/>
    </row>
    <row r="28" spans="1:11" ht="9.9499999999999993" customHeight="1">
      <c r="A28" s="518"/>
      <c r="B28" s="124"/>
      <c r="C28" s="124"/>
      <c r="D28" s="124"/>
      <c r="E28" s="124"/>
      <c r="F28" s="124"/>
      <c r="G28" s="124"/>
      <c r="H28" s="124"/>
      <c r="I28" s="124"/>
      <c r="J28" s="124"/>
    </row>
    <row r="29" spans="1:11" ht="15.6" customHeight="1">
      <c r="A29" s="518">
        <v>3.4</v>
      </c>
      <c r="B29" s="551" t="s">
        <v>605</v>
      </c>
      <c r="C29" s="551"/>
      <c r="D29" s="551"/>
      <c r="E29" s="551"/>
      <c r="F29" s="551"/>
      <c r="G29" s="551"/>
      <c r="H29" s="551"/>
      <c r="I29" s="551"/>
      <c r="J29" s="551"/>
    </row>
    <row r="30" spans="1:11" ht="9.9499999999999993" customHeight="1">
      <c r="B30" s="95"/>
      <c r="C30" s="95"/>
      <c r="D30" s="95"/>
      <c r="E30" s="95"/>
      <c r="F30" s="95"/>
      <c r="G30" s="95"/>
      <c r="H30" s="95"/>
      <c r="I30" s="95"/>
      <c r="J30" s="95"/>
    </row>
    <row r="31" spans="1:11" s="1" customFormat="1">
      <c r="A31" s="125" t="s">
        <v>235</v>
      </c>
      <c r="B31" s="125"/>
      <c r="C31" s="125"/>
      <c r="D31" s="125"/>
      <c r="E31" s="125"/>
      <c r="F31" s="125"/>
      <c r="G31" s="125"/>
      <c r="H31" s="125"/>
      <c r="I31" s="125"/>
      <c r="J31" s="125"/>
    </row>
    <row r="32" spans="1:11" s="1" customFormat="1" ht="9.9499999999999993" customHeight="1">
      <c r="A32" s="112"/>
      <c r="B32" s="112"/>
      <c r="C32" s="112"/>
      <c r="D32" s="112"/>
      <c r="E32" s="112"/>
      <c r="F32" s="112"/>
      <c r="G32" s="112"/>
      <c r="H32" s="112"/>
      <c r="I32" s="112"/>
      <c r="J32" s="112"/>
    </row>
    <row r="33" spans="1:11" s="1" customFormat="1" ht="28.5" customHeight="1">
      <c r="A33" s="517" t="s">
        <v>539</v>
      </c>
      <c r="B33" s="557" t="s">
        <v>437</v>
      </c>
      <c r="C33" s="557"/>
      <c r="D33" s="557"/>
      <c r="E33" s="557"/>
      <c r="F33" s="557"/>
      <c r="G33" s="557"/>
      <c r="H33" s="557"/>
      <c r="I33" s="557"/>
      <c r="J33" s="557"/>
    </row>
    <row r="34" spans="1:11" s="1" customFormat="1" ht="9.9499999999999993" customHeight="1">
      <c r="A34" s="515"/>
      <c r="B34" s="112"/>
      <c r="C34" s="112"/>
      <c r="D34" s="112"/>
      <c r="E34" s="112"/>
      <c r="F34" s="112"/>
      <c r="G34" s="112"/>
      <c r="H34" s="112"/>
      <c r="I34" s="112"/>
      <c r="J34" s="112"/>
    </row>
    <row r="35" spans="1:11" ht="45.75" customHeight="1">
      <c r="A35" s="518">
        <v>4.0999999999999996</v>
      </c>
      <c r="B35" s="551" t="s">
        <v>543</v>
      </c>
      <c r="C35" s="551"/>
      <c r="D35" s="551"/>
      <c r="E35" s="551"/>
      <c r="F35" s="551"/>
      <c r="G35" s="551"/>
      <c r="H35" s="551"/>
      <c r="I35" s="551"/>
      <c r="J35" s="551"/>
    </row>
    <row r="36" spans="1:11" ht="9.9499999999999993" customHeight="1">
      <c r="A36" s="518"/>
      <c r="B36" s="95"/>
      <c r="C36" s="95"/>
      <c r="D36" s="95"/>
      <c r="E36" s="95"/>
      <c r="F36" s="95"/>
      <c r="G36" s="95"/>
      <c r="H36" s="95"/>
      <c r="I36" s="95"/>
      <c r="J36" s="95"/>
    </row>
    <row r="37" spans="1:11" ht="27.75" customHeight="1">
      <c r="A37" s="518">
        <v>4.2</v>
      </c>
      <c r="B37" s="551" t="s">
        <v>421</v>
      </c>
      <c r="C37" s="551"/>
      <c r="D37" s="551"/>
      <c r="E37" s="551"/>
      <c r="F37" s="551"/>
      <c r="G37" s="551"/>
      <c r="H37" s="551"/>
      <c r="I37" s="551"/>
      <c r="J37" s="551"/>
      <c r="K37" s="96"/>
    </row>
    <row r="38" spans="1:11" ht="9.9499999999999993" customHeight="1">
      <c r="A38" s="518"/>
      <c r="B38" s="95"/>
      <c r="C38" s="95"/>
      <c r="D38" s="95"/>
      <c r="E38" s="95"/>
      <c r="F38" s="95"/>
      <c r="G38" s="95"/>
      <c r="H38" s="95"/>
      <c r="I38" s="95"/>
      <c r="J38" s="95"/>
      <c r="K38" s="96"/>
    </row>
    <row r="39" spans="1:11" ht="13.5" customHeight="1">
      <c r="A39" s="520">
        <v>4.3</v>
      </c>
      <c r="B39" s="126" t="s">
        <v>391</v>
      </c>
      <c r="C39" s="95"/>
      <c r="D39" s="95"/>
      <c r="E39" s="95"/>
      <c r="F39" s="95"/>
      <c r="G39" s="95"/>
      <c r="H39" s="95"/>
      <c r="I39" s="95"/>
      <c r="J39" s="95"/>
      <c r="K39" s="96"/>
    </row>
    <row r="40" spans="1:11" ht="9.9499999999999993" customHeight="1">
      <c r="B40" s="95"/>
      <c r="C40" s="95"/>
      <c r="D40" s="95"/>
      <c r="E40" s="95"/>
      <c r="F40" s="95"/>
      <c r="G40" s="95"/>
      <c r="H40" s="95"/>
      <c r="I40" s="95"/>
      <c r="J40" s="95"/>
      <c r="K40" s="96"/>
    </row>
    <row r="41" spans="1:11" s="1" customFormat="1">
      <c r="A41" s="127" t="s">
        <v>236</v>
      </c>
      <c r="B41" s="127"/>
      <c r="C41" s="127"/>
      <c r="D41" s="127"/>
      <c r="E41" s="127"/>
      <c r="F41" s="127"/>
      <c r="G41" s="127"/>
      <c r="H41" s="127"/>
      <c r="I41" s="127"/>
      <c r="J41" s="127"/>
    </row>
    <row r="42" spans="1:11" s="1" customFormat="1" ht="9.9499999999999993" customHeight="1">
      <c r="A42" s="112"/>
      <c r="B42" s="112"/>
      <c r="C42" s="112"/>
      <c r="D42" s="112"/>
      <c r="E42" s="112"/>
      <c r="F42" s="112"/>
      <c r="G42" s="112"/>
      <c r="H42" s="112"/>
      <c r="I42" s="112"/>
      <c r="J42" s="112"/>
    </row>
    <row r="43" spans="1:11" ht="27.75" customHeight="1">
      <c r="A43" s="518">
        <v>5.0999999999999996</v>
      </c>
      <c r="B43" s="551" t="s">
        <v>422</v>
      </c>
      <c r="C43" s="551"/>
      <c r="D43" s="551"/>
      <c r="E43" s="551"/>
      <c r="F43" s="551"/>
      <c r="G43" s="551"/>
      <c r="H43" s="551"/>
      <c r="I43" s="551"/>
      <c r="J43" s="551"/>
    </row>
    <row r="44" spans="1:11" ht="9.9499999999999993" customHeight="1">
      <c r="A44" s="518"/>
      <c r="B44" s="95"/>
      <c r="C44" s="95"/>
      <c r="D44" s="95"/>
      <c r="E44" s="95"/>
      <c r="F44" s="95"/>
      <c r="G44" s="95"/>
      <c r="H44" s="95"/>
      <c r="I44" s="95"/>
      <c r="J44" s="95"/>
    </row>
    <row r="45" spans="1:11">
      <c r="A45" s="518">
        <v>5.2</v>
      </c>
      <c r="B45" s="126" t="s">
        <v>394</v>
      </c>
      <c r="C45" s="95"/>
      <c r="D45" s="95"/>
      <c r="E45" s="95"/>
      <c r="F45" s="95"/>
      <c r="G45" s="95"/>
      <c r="H45" s="95"/>
      <c r="I45" s="95"/>
      <c r="J45" s="95"/>
    </row>
    <row r="46" spans="1:11" ht="9.9499999999999993" customHeight="1">
      <c r="A46" s="518"/>
      <c r="B46" s="126"/>
      <c r="C46" s="95"/>
      <c r="D46" s="95"/>
      <c r="E46" s="95"/>
      <c r="F46" s="95"/>
      <c r="G46" s="95"/>
      <c r="H46" s="95"/>
      <c r="I46" s="95"/>
      <c r="J46" s="95"/>
    </row>
    <row r="47" spans="1:11" ht="30" customHeight="1">
      <c r="A47" s="518">
        <v>5.3</v>
      </c>
      <c r="B47" s="551" t="s">
        <v>392</v>
      </c>
      <c r="C47" s="551"/>
      <c r="D47" s="551"/>
      <c r="E47" s="551"/>
      <c r="F47" s="551"/>
      <c r="G47" s="551"/>
      <c r="H47" s="551"/>
      <c r="I47" s="551"/>
      <c r="J47" s="551"/>
    </row>
    <row r="48" spans="1:11" ht="9.9499999999999993" customHeight="1">
      <c r="A48" s="518"/>
    </row>
    <row r="49" spans="1:10">
      <c r="A49" s="518">
        <v>5.4</v>
      </c>
      <c r="B49" s="551" t="s">
        <v>393</v>
      </c>
      <c r="C49" s="551"/>
      <c r="D49" s="551"/>
      <c r="E49" s="551"/>
      <c r="F49" s="551"/>
      <c r="G49" s="551"/>
      <c r="H49" s="551"/>
      <c r="I49" s="551"/>
      <c r="J49" s="551"/>
    </row>
    <row r="50" spans="1:10" ht="9.9499999999999993" customHeight="1">
      <c r="A50" s="518"/>
      <c r="B50" s="95"/>
      <c r="C50" s="95"/>
      <c r="D50" s="95"/>
      <c r="E50" s="95"/>
      <c r="F50" s="95"/>
      <c r="G50" s="95"/>
      <c r="H50" s="95"/>
      <c r="I50" s="95"/>
      <c r="J50" s="95"/>
    </row>
    <row r="51" spans="1:10">
      <c r="A51" s="518">
        <v>5.5</v>
      </c>
      <c r="B51" s="92" t="s">
        <v>412</v>
      </c>
    </row>
    <row r="52" spans="1:10" ht="9.9499999999999993" customHeight="1"/>
    <row r="53" spans="1:10" s="1" customFormat="1">
      <c r="A53" s="128" t="s">
        <v>99</v>
      </c>
      <c r="B53" s="128"/>
      <c r="C53" s="128"/>
      <c r="D53" s="128"/>
      <c r="E53" s="128"/>
      <c r="F53" s="128"/>
      <c r="G53" s="128"/>
      <c r="H53" s="128"/>
      <c r="I53" s="128"/>
      <c r="J53" s="128"/>
    </row>
    <row r="54" spans="1:10" s="1" customFormat="1" ht="9.9499999999999993" customHeight="1">
      <c r="A54" s="112"/>
      <c r="B54" s="112"/>
      <c r="C54" s="112"/>
      <c r="D54" s="112"/>
      <c r="E54" s="112"/>
      <c r="F54" s="112"/>
      <c r="G54" s="112"/>
      <c r="H54" s="112"/>
      <c r="I54" s="112"/>
      <c r="J54" s="112"/>
    </row>
    <row r="55" spans="1:10" ht="48" customHeight="1">
      <c r="B55" s="558" t="s">
        <v>423</v>
      </c>
      <c r="C55" s="559"/>
      <c r="D55" s="559"/>
      <c r="E55" s="559"/>
      <c r="F55" s="559"/>
      <c r="G55" s="559"/>
      <c r="H55" s="559"/>
      <c r="I55" s="559"/>
      <c r="J55" s="559"/>
    </row>
    <row r="56" spans="1:10" ht="9.9499999999999993" customHeight="1">
      <c r="B56" s="129"/>
      <c r="C56" s="130"/>
      <c r="D56" s="130"/>
      <c r="E56" s="130"/>
      <c r="F56" s="130"/>
      <c r="G56" s="130"/>
      <c r="H56" s="130"/>
      <c r="I56" s="130"/>
      <c r="J56" s="130"/>
    </row>
    <row r="57" spans="1:10" ht="32.25" customHeight="1">
      <c r="B57" s="558" t="s">
        <v>237</v>
      </c>
      <c r="C57" s="559"/>
      <c r="D57" s="559"/>
      <c r="E57" s="559"/>
      <c r="F57" s="559"/>
      <c r="G57" s="559"/>
      <c r="H57" s="559"/>
      <c r="I57" s="559"/>
      <c r="J57" s="559"/>
    </row>
    <row r="58" spans="1:10" ht="30" customHeight="1">
      <c r="B58" s="560" t="s">
        <v>100</v>
      </c>
      <c r="C58" s="551"/>
      <c r="D58" s="551"/>
      <c r="E58" s="551"/>
      <c r="F58" s="551"/>
      <c r="G58" s="551"/>
      <c r="H58" s="551"/>
      <c r="I58" s="551"/>
      <c r="J58" s="551"/>
    </row>
  </sheetData>
  <mergeCells count="22">
    <mergeCell ref="B55:J55"/>
    <mergeCell ref="B57:J57"/>
    <mergeCell ref="B58:J58"/>
    <mergeCell ref="B49:J49"/>
    <mergeCell ref="B23:J23"/>
    <mergeCell ref="B25:J25"/>
    <mergeCell ref="B27:J27"/>
    <mergeCell ref="B47:J47"/>
    <mergeCell ref="A1:J1"/>
    <mergeCell ref="A3:J4"/>
    <mergeCell ref="B13:J13"/>
    <mergeCell ref="B35:J35"/>
    <mergeCell ref="B43:J43"/>
    <mergeCell ref="B37:J37"/>
    <mergeCell ref="B17:J17"/>
    <mergeCell ref="B15:J15"/>
    <mergeCell ref="A5:J5"/>
    <mergeCell ref="B7:J7"/>
    <mergeCell ref="B9:J9"/>
    <mergeCell ref="B21:J21"/>
    <mergeCell ref="B29:J29"/>
    <mergeCell ref="B33:J33"/>
  </mergeCells>
  <hyperlinks>
    <hyperlink ref="B58" r:id="rId1" xr:uid="{00000000-0004-0000-0200-000000000000}"/>
  </hyperlinks>
  <pageMargins left="0.7" right="0.7" top="0.75" bottom="0.75" header="0.3" footer="0.3"/>
  <pageSetup pageOrder="overThenDown" orientation="portrait"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autoPageBreaks="0"/>
  </sheetPr>
  <dimension ref="A1:I101"/>
  <sheetViews>
    <sheetView showGridLines="0" zoomScale="130" zoomScaleNormal="130" zoomScaleSheetLayoutView="70" workbookViewId="0">
      <pane ySplit="1" topLeftCell="A2" activePane="bottomLeft" state="frozen"/>
      <selection activeCell="H7" sqref="H7"/>
      <selection pane="bottomLeft" activeCell="A12" sqref="A12:I12"/>
    </sheetView>
  </sheetViews>
  <sheetFormatPr defaultColWidth="9.1328125" defaultRowHeight="14.25"/>
  <cols>
    <col min="1" max="9" width="8.86328125" customWidth="1"/>
  </cols>
  <sheetData>
    <row r="1" spans="1:9" ht="57.75" customHeight="1">
      <c r="A1" s="548" t="s">
        <v>550</v>
      </c>
      <c r="B1" s="548"/>
      <c r="C1" s="548"/>
      <c r="D1" s="548"/>
      <c r="E1" s="548"/>
      <c r="F1" s="548"/>
      <c r="G1" s="548"/>
      <c r="H1" s="548"/>
      <c r="I1" s="548"/>
    </row>
    <row r="2" spans="1:9" s="6" customFormat="1" ht="9.9499999999999993" customHeight="1">
      <c r="A2" s="176"/>
      <c r="B2" s="176"/>
      <c r="C2" s="176"/>
      <c r="D2" s="176"/>
      <c r="E2" s="176"/>
      <c r="F2" s="176"/>
      <c r="G2" s="176"/>
      <c r="H2" s="176"/>
      <c r="I2" s="176"/>
    </row>
    <row r="3" spans="1:9" ht="93.6" customHeight="1">
      <c r="A3" s="568" t="s">
        <v>474</v>
      </c>
      <c r="B3" s="569"/>
      <c r="C3" s="569"/>
      <c r="D3" s="569"/>
      <c r="E3" s="569"/>
      <c r="F3" s="569"/>
      <c r="G3" s="569"/>
      <c r="H3" s="569"/>
      <c r="I3" s="569"/>
    </row>
    <row r="4" spans="1:9" ht="9" customHeight="1"/>
    <row r="5" spans="1:9" ht="15.75">
      <c r="A5" s="317" t="s">
        <v>14</v>
      </c>
      <c r="B5" s="111"/>
      <c r="C5" s="111"/>
      <c r="D5" s="111"/>
      <c r="E5" s="111"/>
      <c r="F5" s="111"/>
      <c r="G5" s="111"/>
      <c r="H5" s="111"/>
      <c r="I5" s="111"/>
    </row>
    <row r="6" spans="1:9" ht="9.75" customHeight="1"/>
    <row r="7" spans="1:9" ht="15.6" customHeight="1">
      <c r="A7" s="2" t="s">
        <v>238</v>
      </c>
      <c r="B7" s="3"/>
      <c r="C7" s="3"/>
      <c r="D7" s="3"/>
      <c r="E7" s="3"/>
      <c r="F7" s="3"/>
      <c r="G7" s="3"/>
      <c r="H7" s="3"/>
      <c r="I7" s="3"/>
    </row>
    <row r="8" spans="1:9" ht="9.75" customHeight="1"/>
    <row r="9" spans="1:9" ht="15.75">
      <c r="A9" s="563" t="s">
        <v>334</v>
      </c>
      <c r="B9" s="563"/>
      <c r="C9" s="563"/>
      <c r="D9" s="563"/>
      <c r="E9" s="563"/>
      <c r="F9" s="563"/>
      <c r="G9" s="563"/>
      <c r="H9" s="563"/>
      <c r="I9" s="563"/>
    </row>
    <row r="10" spans="1:9" ht="63.6" customHeight="1">
      <c r="A10" s="550" t="s">
        <v>484</v>
      </c>
      <c r="B10" s="550"/>
      <c r="C10" s="550"/>
      <c r="D10" s="550"/>
      <c r="E10" s="550"/>
      <c r="F10" s="550"/>
      <c r="G10" s="550"/>
      <c r="H10" s="550"/>
      <c r="I10" s="550"/>
    </row>
    <row r="11" spans="1:9" ht="9.75" customHeight="1">
      <c r="A11" s="92"/>
      <c r="B11" s="92"/>
      <c r="C11" s="92"/>
      <c r="D11" s="92"/>
      <c r="E11" s="92"/>
      <c r="F11" s="92"/>
      <c r="G11" s="92"/>
      <c r="H11" s="92"/>
      <c r="I11" s="92"/>
    </row>
    <row r="12" spans="1:9" ht="64.5" customHeight="1">
      <c r="A12" s="550" t="s">
        <v>424</v>
      </c>
      <c r="B12" s="550"/>
      <c r="C12" s="550"/>
      <c r="D12" s="550"/>
      <c r="E12" s="550"/>
      <c r="F12" s="550"/>
      <c r="G12" s="550"/>
      <c r="H12" s="550"/>
      <c r="I12" s="550"/>
    </row>
    <row r="13" spans="1:9" ht="9.75" customHeight="1">
      <c r="A13" s="92"/>
      <c r="B13" s="92"/>
      <c r="C13" s="92"/>
      <c r="D13" s="92"/>
      <c r="E13" s="92"/>
      <c r="F13" s="92"/>
      <c r="G13" s="92"/>
      <c r="H13" s="92"/>
      <c r="I13" s="92"/>
    </row>
    <row r="14" spans="1:9" ht="64.5" customHeight="1">
      <c r="A14" s="571" t="s">
        <v>425</v>
      </c>
      <c r="B14" s="571"/>
      <c r="C14" s="571"/>
      <c r="D14" s="571"/>
      <c r="E14" s="571"/>
      <c r="F14" s="571"/>
      <c r="G14" s="571"/>
      <c r="H14" s="571"/>
      <c r="I14" s="571"/>
    </row>
    <row r="15" spans="1:9" ht="9.75" customHeight="1">
      <c r="A15" s="92"/>
      <c r="B15" s="92"/>
      <c r="C15" s="92"/>
      <c r="D15" s="92"/>
      <c r="E15" s="92"/>
      <c r="F15" s="92"/>
      <c r="G15" s="92"/>
      <c r="H15" s="92"/>
      <c r="I15" s="92"/>
    </row>
    <row r="16" spans="1:9" ht="45.75" customHeight="1">
      <c r="A16" s="552" t="s">
        <v>426</v>
      </c>
      <c r="B16" s="552"/>
      <c r="C16" s="552"/>
      <c r="D16" s="552"/>
      <c r="E16" s="552"/>
      <c r="F16" s="552"/>
      <c r="G16" s="552"/>
      <c r="H16" s="552"/>
      <c r="I16" s="552"/>
    </row>
    <row r="17" spans="1:9" ht="9.75" customHeight="1">
      <c r="A17" s="92"/>
      <c r="B17" s="92"/>
      <c r="C17" s="92"/>
      <c r="D17" s="92"/>
      <c r="E17" s="92"/>
      <c r="F17" s="92"/>
      <c r="G17" s="92"/>
      <c r="H17" s="92"/>
      <c r="I17" s="92"/>
    </row>
    <row r="18" spans="1:9" ht="156.75" customHeight="1">
      <c r="A18" s="552" t="s">
        <v>480</v>
      </c>
      <c r="B18" s="552"/>
      <c r="C18" s="552"/>
      <c r="D18" s="552"/>
      <c r="E18" s="552"/>
      <c r="F18" s="552"/>
      <c r="G18" s="552"/>
      <c r="H18" s="552"/>
      <c r="I18" s="552"/>
    </row>
    <row r="19" spans="1:9" ht="9.75" customHeight="1">
      <c r="A19" s="92"/>
      <c r="B19" s="92"/>
      <c r="C19" s="92"/>
      <c r="D19" s="92"/>
      <c r="E19" s="92"/>
      <c r="F19" s="92"/>
      <c r="G19" s="92"/>
      <c r="H19" s="92"/>
      <c r="I19" s="92"/>
    </row>
    <row r="20" spans="1:9" ht="51.75" customHeight="1">
      <c r="A20" s="550" t="s">
        <v>335</v>
      </c>
      <c r="B20" s="550"/>
      <c r="C20" s="550"/>
      <c r="D20" s="550"/>
      <c r="E20" s="550"/>
      <c r="F20" s="550"/>
      <c r="G20" s="550"/>
      <c r="H20" s="550"/>
      <c r="I20" s="550"/>
    </row>
    <row r="21" spans="1:9" ht="9.9499999999999993" customHeight="1">
      <c r="A21" s="95"/>
      <c r="B21" s="95"/>
      <c r="C21" s="95"/>
      <c r="D21" s="95"/>
      <c r="E21" s="95"/>
      <c r="F21" s="95"/>
      <c r="G21" s="95"/>
      <c r="H21" s="95"/>
      <c r="I21" s="95"/>
    </row>
    <row r="22" spans="1:9" ht="15.75">
      <c r="A22" s="563" t="s">
        <v>275</v>
      </c>
      <c r="B22" s="551"/>
      <c r="C22" s="551"/>
      <c r="D22" s="551"/>
      <c r="E22" s="551"/>
      <c r="F22" s="551"/>
      <c r="G22" s="551"/>
      <c r="H22" s="551"/>
      <c r="I22" s="551"/>
    </row>
    <row r="23" spans="1:9" ht="62.25" customHeight="1">
      <c r="A23" s="550" t="s">
        <v>567</v>
      </c>
      <c r="B23" s="550"/>
      <c r="C23" s="550"/>
      <c r="D23" s="550"/>
      <c r="E23" s="550"/>
      <c r="F23" s="550"/>
      <c r="G23" s="550"/>
      <c r="H23" s="550"/>
      <c r="I23" s="550"/>
    </row>
    <row r="24" spans="1:9" ht="10.5" customHeight="1">
      <c r="A24" s="123"/>
      <c r="B24" s="123"/>
      <c r="C24" s="123"/>
      <c r="D24" s="123"/>
      <c r="E24" s="123"/>
      <c r="F24" s="123"/>
      <c r="G24" s="123"/>
      <c r="H24" s="123"/>
      <c r="I24" s="123"/>
    </row>
    <row r="25" spans="1:9" ht="17.25" customHeight="1">
      <c r="A25" s="566" t="s">
        <v>284</v>
      </c>
      <c r="B25" s="566"/>
      <c r="C25" s="566"/>
      <c r="D25" s="566"/>
      <c r="E25" s="566"/>
      <c r="F25" s="566"/>
      <c r="G25" s="566"/>
      <c r="H25" s="566"/>
      <c r="I25" s="566"/>
    </row>
    <row r="26" spans="1:9" ht="78.599999999999994" customHeight="1">
      <c r="A26" s="550" t="s">
        <v>569</v>
      </c>
      <c r="B26" s="550"/>
      <c r="C26" s="550"/>
      <c r="D26" s="550"/>
      <c r="E26" s="550"/>
      <c r="F26" s="550"/>
      <c r="G26" s="550"/>
      <c r="H26" s="550"/>
      <c r="I26" s="550"/>
    </row>
    <row r="27" spans="1:9" ht="9.9499999999999993" customHeight="1">
      <c r="A27" s="181"/>
      <c r="B27" s="181"/>
      <c r="C27" s="181"/>
      <c r="D27" s="181"/>
      <c r="E27" s="181"/>
      <c r="F27" s="181"/>
      <c r="G27" s="181"/>
      <c r="H27" s="181"/>
      <c r="I27" s="181"/>
    </row>
    <row r="28" spans="1:9" ht="15.75">
      <c r="A28" s="566" t="s">
        <v>382</v>
      </c>
      <c r="B28" s="550"/>
      <c r="C28" s="550"/>
      <c r="D28" s="550"/>
      <c r="E28" s="550"/>
      <c r="F28" s="550"/>
      <c r="G28" s="550"/>
      <c r="H28" s="550"/>
      <c r="I28" s="550"/>
    </row>
    <row r="29" spans="1:9" ht="112.5" customHeight="1">
      <c r="A29" s="550" t="s">
        <v>557</v>
      </c>
      <c r="B29" s="550"/>
      <c r="C29" s="550"/>
      <c r="D29" s="550"/>
      <c r="E29" s="550"/>
      <c r="F29" s="550"/>
      <c r="G29" s="550"/>
      <c r="H29" s="550"/>
      <c r="I29" s="550"/>
    </row>
    <row r="30" spans="1:9" ht="9.75" customHeight="1"/>
    <row r="31" spans="1:9" ht="15.75">
      <c r="A31" s="2" t="s">
        <v>16</v>
      </c>
      <c r="B31" s="3"/>
      <c r="C31" s="3"/>
      <c r="D31" s="3"/>
      <c r="E31" s="3"/>
      <c r="F31" s="3"/>
      <c r="G31" s="3"/>
      <c r="H31" s="3"/>
      <c r="I31" s="3"/>
    </row>
    <row r="32" spans="1:9" ht="9.9499999999999993" customHeight="1">
      <c r="A32" s="112"/>
      <c r="B32" s="6"/>
      <c r="C32" s="6"/>
      <c r="D32" s="6"/>
      <c r="E32" s="6"/>
      <c r="F32" s="6"/>
      <c r="G32" s="6"/>
      <c r="H32" s="6"/>
      <c r="I32" s="6"/>
    </row>
    <row r="33" spans="1:9" ht="15.75">
      <c r="A33" s="575" t="s">
        <v>239</v>
      </c>
      <c r="B33" s="575"/>
      <c r="C33" s="575"/>
      <c r="D33" s="575"/>
      <c r="E33" s="575"/>
      <c r="F33" s="575"/>
      <c r="G33" s="575"/>
      <c r="H33" s="575"/>
      <c r="I33" s="575"/>
    </row>
    <row r="34" spans="1:9" ht="83.25" customHeight="1">
      <c r="A34" s="571" t="s">
        <v>427</v>
      </c>
      <c r="B34" s="571"/>
      <c r="C34" s="571"/>
      <c r="D34" s="571"/>
      <c r="E34" s="571"/>
      <c r="F34" s="571"/>
      <c r="G34" s="571"/>
      <c r="H34" s="571"/>
      <c r="I34" s="571"/>
    </row>
    <row r="35" spans="1:9" ht="6.75" customHeight="1">
      <c r="A35" s="121"/>
      <c r="B35" s="121"/>
      <c r="C35" s="121"/>
      <c r="D35" s="121"/>
      <c r="E35" s="121"/>
      <c r="F35" s="121"/>
      <c r="G35" s="121"/>
      <c r="H35" s="121"/>
      <c r="I35" s="121"/>
    </row>
    <row r="36" spans="1:9" ht="81.75" customHeight="1">
      <c r="A36" s="571" t="s">
        <v>558</v>
      </c>
      <c r="B36" s="571"/>
      <c r="C36" s="571"/>
      <c r="D36" s="571"/>
      <c r="E36" s="571"/>
      <c r="F36" s="571"/>
      <c r="G36" s="571"/>
      <c r="H36" s="571"/>
      <c r="I36" s="571"/>
    </row>
    <row r="37" spans="1:9" ht="9.9499999999999993" customHeight="1">
      <c r="A37" s="121"/>
      <c r="B37" s="121"/>
      <c r="C37" s="121"/>
      <c r="D37" s="121"/>
      <c r="E37" s="121"/>
      <c r="F37" s="121"/>
      <c r="G37" s="121"/>
      <c r="H37" s="121"/>
      <c r="I37" s="121"/>
    </row>
    <row r="38" spans="1:9" ht="15.75">
      <c r="A38" s="570" t="s">
        <v>383</v>
      </c>
      <c r="B38" s="571"/>
      <c r="C38" s="571"/>
      <c r="D38" s="571"/>
      <c r="E38" s="571"/>
      <c r="F38" s="571"/>
      <c r="G38" s="571"/>
      <c r="H38" s="571"/>
      <c r="I38" s="571"/>
    </row>
    <row r="39" spans="1:9" ht="175.5" customHeight="1">
      <c r="A39" s="571" t="s">
        <v>559</v>
      </c>
      <c r="B39" s="571"/>
      <c r="C39" s="571"/>
      <c r="D39" s="571"/>
      <c r="E39" s="571"/>
      <c r="F39" s="571"/>
      <c r="G39" s="571"/>
      <c r="H39" s="571"/>
      <c r="I39" s="571"/>
    </row>
    <row r="40" spans="1:9" ht="9.9499999999999993" customHeight="1">
      <c r="A40" s="182"/>
      <c r="B40" s="182"/>
      <c r="C40" s="182"/>
      <c r="D40" s="182"/>
      <c r="E40" s="182"/>
      <c r="F40" s="182"/>
      <c r="G40" s="182"/>
      <c r="H40" s="182"/>
      <c r="I40" s="182"/>
    </row>
    <row r="41" spans="1:9" ht="15.75">
      <c r="A41" s="570" t="s">
        <v>428</v>
      </c>
      <c r="B41" s="571"/>
      <c r="C41" s="571"/>
      <c r="D41" s="571"/>
      <c r="E41" s="571"/>
      <c r="F41" s="571"/>
      <c r="G41" s="571"/>
      <c r="H41" s="571"/>
      <c r="I41" s="571"/>
    </row>
    <row r="42" spans="1:9" ht="128.25" customHeight="1">
      <c r="A42" s="571" t="s">
        <v>570</v>
      </c>
      <c r="B42" s="571"/>
      <c r="C42" s="571"/>
      <c r="D42" s="571"/>
      <c r="E42" s="571"/>
      <c r="F42" s="571"/>
      <c r="G42" s="571"/>
      <c r="H42" s="571"/>
      <c r="I42" s="571"/>
    </row>
    <row r="43" spans="1:9" ht="7.5" customHeight="1">
      <c r="A43" s="112"/>
      <c r="B43" s="114"/>
      <c r="C43" s="114"/>
      <c r="D43" s="114"/>
      <c r="E43" s="114"/>
      <c r="F43" s="114"/>
      <c r="G43" s="114"/>
      <c r="H43" s="114"/>
      <c r="I43" s="114"/>
    </row>
    <row r="44" spans="1:9" ht="15.75">
      <c r="A44" s="563" t="s">
        <v>262</v>
      </c>
      <c r="B44" s="563"/>
      <c r="C44" s="563"/>
      <c r="D44" s="563"/>
      <c r="E44" s="563"/>
      <c r="F44" s="563"/>
      <c r="G44" s="563"/>
      <c r="H44" s="563"/>
      <c r="I44" s="563"/>
    </row>
    <row r="45" spans="1:9" ht="30" customHeight="1">
      <c r="A45" s="549" t="s">
        <v>560</v>
      </c>
      <c r="B45" s="549"/>
      <c r="C45" s="549"/>
      <c r="D45" s="549"/>
      <c r="E45" s="549"/>
      <c r="F45" s="549"/>
      <c r="G45" s="549"/>
      <c r="H45" s="549"/>
      <c r="I45" s="549"/>
    </row>
    <row r="46" spans="1:9" ht="9.9499999999999993" customHeight="1">
      <c r="A46" s="92"/>
      <c r="B46" s="92"/>
      <c r="C46" s="92"/>
      <c r="D46" s="92"/>
      <c r="E46" s="92"/>
      <c r="F46" s="92"/>
      <c r="G46" s="92"/>
      <c r="H46" s="92"/>
      <c r="I46" s="92"/>
    </row>
    <row r="47" spans="1:9" ht="33" customHeight="1">
      <c r="A47" s="563" t="s">
        <v>15</v>
      </c>
      <c r="B47" s="563"/>
      <c r="C47" s="563"/>
      <c r="D47" s="563"/>
      <c r="E47" s="563"/>
      <c r="F47" s="563"/>
      <c r="G47" s="563"/>
      <c r="H47" s="563"/>
      <c r="I47" s="563"/>
    </row>
    <row r="48" spans="1:9" ht="45" customHeight="1">
      <c r="A48" s="551" t="s">
        <v>561</v>
      </c>
      <c r="B48" s="551"/>
      <c r="C48" s="551"/>
      <c r="D48" s="551"/>
      <c r="E48" s="551"/>
      <c r="F48" s="551"/>
      <c r="G48" s="551"/>
      <c r="H48" s="551"/>
      <c r="I48" s="551"/>
    </row>
    <row r="49" spans="1:9" ht="9.9499999999999993" customHeight="1">
      <c r="A49" s="95"/>
      <c r="B49" s="95"/>
      <c r="C49" s="95"/>
      <c r="D49" s="95"/>
      <c r="E49" s="95"/>
      <c r="F49" s="95"/>
      <c r="G49" s="95"/>
      <c r="H49" s="95"/>
      <c r="I49" s="95"/>
    </row>
    <row r="50" spans="1:9" ht="15" customHeight="1">
      <c r="A50" s="566" t="s">
        <v>74</v>
      </c>
      <c r="B50" s="566"/>
      <c r="C50" s="566"/>
      <c r="D50" s="566"/>
      <c r="E50" s="566"/>
      <c r="F50" s="566"/>
      <c r="G50" s="566"/>
      <c r="H50" s="566"/>
      <c r="I50" s="566"/>
    </row>
    <row r="51" spans="1:9" ht="63" customHeight="1">
      <c r="A51" s="550" t="s">
        <v>562</v>
      </c>
      <c r="B51" s="550"/>
      <c r="C51" s="550"/>
      <c r="D51" s="550"/>
      <c r="E51" s="550"/>
      <c r="F51" s="550"/>
      <c r="G51" s="550"/>
      <c r="H51" s="550"/>
      <c r="I51" s="550"/>
    </row>
    <row r="52" spans="1:9" ht="9.9499999999999993" customHeight="1"/>
    <row r="53" spans="1:9" ht="15.75">
      <c r="A53" s="2" t="s">
        <v>17</v>
      </c>
      <c r="B53" s="3"/>
      <c r="C53" s="3"/>
      <c r="D53" s="3"/>
      <c r="E53" s="3"/>
      <c r="F53" s="3"/>
      <c r="G53" s="3"/>
      <c r="H53" s="3"/>
      <c r="I53" s="3"/>
    </row>
    <row r="54" spans="1:9" ht="9.9499999999999993" customHeight="1">
      <c r="A54" s="112"/>
      <c r="B54" s="6"/>
      <c r="C54" s="6"/>
      <c r="D54" s="6"/>
      <c r="E54" s="6"/>
      <c r="F54" s="6"/>
      <c r="G54" s="6"/>
      <c r="H54" s="6"/>
      <c r="I54" s="6"/>
    </row>
    <row r="55" spans="1:9" ht="30" customHeight="1">
      <c r="A55" s="563" t="s">
        <v>429</v>
      </c>
      <c r="B55" s="563"/>
      <c r="C55" s="563"/>
      <c r="D55" s="563"/>
      <c r="E55" s="563"/>
      <c r="F55" s="563"/>
      <c r="G55" s="563"/>
      <c r="H55" s="563"/>
      <c r="I55" s="563"/>
    </row>
    <row r="56" spans="1:9" ht="143.25" customHeight="1">
      <c r="A56" s="551" t="s">
        <v>563</v>
      </c>
      <c r="B56" s="551"/>
      <c r="C56" s="551"/>
      <c r="D56" s="551"/>
      <c r="E56" s="551"/>
      <c r="F56" s="551"/>
      <c r="G56" s="551"/>
      <c r="H56" s="551"/>
      <c r="I56" s="551"/>
    </row>
    <row r="57" spans="1:9" ht="9.9499999999999993" customHeight="1">
      <c r="A57" s="95"/>
      <c r="B57" s="95"/>
      <c r="C57" s="95"/>
      <c r="D57" s="95"/>
      <c r="E57" s="95"/>
      <c r="F57" s="95"/>
      <c r="G57" s="95"/>
      <c r="H57" s="95"/>
      <c r="I57" s="95"/>
    </row>
    <row r="58" spans="1:9" ht="48.95" customHeight="1">
      <c r="A58" s="566" t="s">
        <v>71</v>
      </c>
      <c r="B58" s="566"/>
      <c r="C58" s="566"/>
      <c r="D58" s="566"/>
      <c r="E58" s="566"/>
      <c r="F58" s="566"/>
      <c r="G58" s="566"/>
      <c r="H58" s="566"/>
      <c r="I58" s="566"/>
    </row>
    <row r="59" spans="1:9" ht="67.5" customHeight="1">
      <c r="A59" s="550" t="s">
        <v>564</v>
      </c>
      <c r="B59" s="566"/>
      <c r="C59" s="566"/>
      <c r="D59" s="566"/>
      <c r="E59" s="566"/>
      <c r="F59" s="566"/>
      <c r="G59" s="566"/>
      <c r="H59" s="566"/>
      <c r="I59" s="566"/>
    </row>
    <row r="60" spans="1:9" ht="9.9499999999999993" customHeight="1">
      <c r="A60" s="120"/>
      <c r="B60" s="145"/>
      <c r="C60" s="145"/>
      <c r="D60" s="145"/>
      <c r="E60" s="145"/>
      <c r="F60" s="145"/>
      <c r="G60" s="145"/>
      <c r="H60" s="145"/>
      <c r="I60" s="145"/>
    </row>
    <row r="61" spans="1:9" ht="30.95" customHeight="1">
      <c r="A61" s="566" t="s">
        <v>75</v>
      </c>
      <c r="B61" s="550"/>
      <c r="C61" s="550"/>
      <c r="D61" s="550"/>
      <c r="E61" s="550"/>
      <c r="F61" s="550"/>
      <c r="G61" s="550"/>
      <c r="H61" s="550"/>
      <c r="I61" s="550"/>
    </row>
    <row r="62" spans="1:9" ht="115.5" customHeight="1">
      <c r="A62" s="550" t="s">
        <v>568</v>
      </c>
      <c r="B62" s="550"/>
      <c r="C62" s="550"/>
      <c r="D62" s="550"/>
      <c r="E62" s="550"/>
      <c r="F62" s="550"/>
      <c r="G62" s="550"/>
      <c r="H62" s="550"/>
      <c r="I62" s="550"/>
    </row>
    <row r="63" spans="1:9" ht="9.9499999999999993" customHeight="1"/>
    <row r="64" spans="1:9" ht="15.75">
      <c r="A64" s="2" t="s">
        <v>18</v>
      </c>
      <c r="B64" s="3"/>
      <c r="C64" s="3"/>
      <c r="D64" s="3"/>
      <c r="E64" s="3"/>
      <c r="F64" s="3"/>
      <c r="G64" s="3"/>
      <c r="H64" s="3"/>
      <c r="I64" s="3"/>
    </row>
    <row r="65" spans="1:9" ht="9.9499999999999993" customHeight="1">
      <c r="A65" s="112"/>
      <c r="B65" s="6"/>
      <c r="C65" s="6"/>
      <c r="D65" s="6"/>
      <c r="E65" s="6"/>
      <c r="F65" s="6"/>
      <c r="G65" s="6"/>
      <c r="H65" s="6"/>
      <c r="I65" s="6"/>
    </row>
    <row r="66" spans="1:9" ht="30.75" customHeight="1">
      <c r="A66" s="562" t="s">
        <v>384</v>
      </c>
      <c r="B66" s="562"/>
      <c r="C66" s="562"/>
      <c r="D66" s="562"/>
      <c r="E66" s="562"/>
      <c r="F66" s="562"/>
      <c r="G66" s="562"/>
      <c r="H66" s="562"/>
      <c r="I66" s="562"/>
    </row>
    <row r="67" spans="1:9" ht="96.6" customHeight="1">
      <c r="A67" s="557" t="s">
        <v>565</v>
      </c>
      <c r="B67" s="562"/>
      <c r="C67" s="562"/>
      <c r="D67" s="562"/>
      <c r="E67" s="562"/>
      <c r="F67" s="562"/>
      <c r="G67" s="562"/>
      <c r="H67" s="562"/>
      <c r="I67" s="562"/>
    </row>
    <row r="68" spans="1:9" ht="9.9499999999999993" customHeight="1">
      <c r="A68" s="112"/>
      <c r="B68" s="6"/>
      <c r="C68" s="6"/>
      <c r="D68" s="6"/>
      <c r="E68" s="6"/>
      <c r="F68" s="6"/>
      <c r="G68" s="6"/>
      <c r="H68" s="6"/>
      <c r="I68" s="6"/>
    </row>
    <row r="69" spans="1:9" ht="32.25" customHeight="1">
      <c r="A69" s="563" t="s">
        <v>430</v>
      </c>
      <c r="B69" s="563"/>
      <c r="C69" s="563"/>
      <c r="D69" s="563"/>
      <c r="E69" s="563"/>
      <c r="F69" s="563"/>
      <c r="G69" s="563"/>
      <c r="H69" s="563"/>
      <c r="I69" s="563"/>
    </row>
    <row r="70" spans="1:9" ht="29.25" customHeight="1">
      <c r="A70" s="561" t="s">
        <v>566</v>
      </c>
      <c r="B70" s="561"/>
      <c r="C70" s="561"/>
      <c r="D70" s="561"/>
      <c r="E70" s="561"/>
      <c r="F70" s="561"/>
      <c r="G70" s="561"/>
      <c r="H70" s="561"/>
      <c r="I70" s="561"/>
    </row>
    <row r="71" spans="1:9" ht="9.9499999999999993" customHeight="1">
      <c r="A71" s="92"/>
    </row>
    <row r="72" spans="1:9" ht="15.75">
      <c r="A72" s="317" t="s">
        <v>19</v>
      </c>
      <c r="B72" s="111"/>
      <c r="C72" s="111"/>
      <c r="D72" s="111"/>
      <c r="E72" s="111"/>
      <c r="F72" s="111"/>
      <c r="G72" s="111"/>
      <c r="H72" s="111"/>
      <c r="I72" s="111"/>
    </row>
    <row r="73" spans="1:9" ht="9.9499999999999993" customHeight="1"/>
    <row r="74" spans="1:9" ht="94.5" customHeight="1">
      <c r="A74" s="550" t="s">
        <v>476</v>
      </c>
      <c r="B74" s="550"/>
      <c r="C74" s="550"/>
      <c r="D74" s="550"/>
      <c r="E74" s="550"/>
      <c r="F74" s="550"/>
      <c r="G74" s="550"/>
      <c r="H74" s="550"/>
      <c r="I74" s="550"/>
    </row>
    <row r="75" spans="1:9" ht="15.75" customHeight="1">
      <c r="A75" s="305" t="s">
        <v>414</v>
      </c>
      <c r="B75" s="120"/>
      <c r="C75" s="120"/>
      <c r="D75" s="304"/>
      <c r="E75" s="120"/>
      <c r="F75" s="120"/>
      <c r="G75" s="120"/>
      <c r="H75" s="120"/>
      <c r="I75" s="120"/>
    </row>
    <row r="76" spans="1:9" ht="9.9499999999999993" customHeight="1">
      <c r="A76" s="146"/>
      <c r="B76" s="146"/>
      <c r="C76" s="146"/>
      <c r="D76" s="146"/>
      <c r="E76" s="146"/>
      <c r="F76" s="146"/>
      <c r="G76" s="146"/>
      <c r="H76" s="146"/>
      <c r="I76" s="146"/>
    </row>
    <row r="77" spans="1:9" ht="93.6" customHeight="1">
      <c r="A77" s="550" t="s">
        <v>475</v>
      </c>
      <c r="B77" s="550"/>
      <c r="C77" s="550"/>
      <c r="D77" s="550"/>
      <c r="E77" s="550"/>
      <c r="F77" s="550"/>
      <c r="G77" s="550"/>
      <c r="H77" s="550"/>
      <c r="I77" s="550"/>
    </row>
    <row r="78" spans="1:9" ht="14.25" customHeight="1">
      <c r="A78" s="305" t="s">
        <v>415</v>
      </c>
      <c r="B78" s="120"/>
      <c r="C78" s="120"/>
      <c r="D78" s="120"/>
      <c r="E78" s="120"/>
      <c r="F78" s="120"/>
      <c r="G78" s="120"/>
      <c r="H78" s="120"/>
      <c r="I78" s="120"/>
    </row>
    <row r="79" spans="1:9" ht="9.9499999999999993" customHeight="1">
      <c r="A79" s="120"/>
      <c r="B79" s="120"/>
      <c r="C79" s="120"/>
      <c r="D79" s="120"/>
      <c r="E79" s="120"/>
      <c r="F79" s="120"/>
      <c r="G79" s="120"/>
      <c r="H79" s="120"/>
      <c r="I79" s="120"/>
    </row>
    <row r="80" spans="1:9" ht="190.5" customHeight="1">
      <c r="A80" s="550" t="s">
        <v>477</v>
      </c>
      <c r="B80" s="550"/>
      <c r="C80" s="550"/>
      <c r="D80" s="550"/>
      <c r="E80" s="550"/>
      <c r="F80" s="550"/>
      <c r="G80" s="550"/>
      <c r="H80" s="550"/>
      <c r="I80" s="550"/>
    </row>
    <row r="81" spans="1:9" ht="20.25" customHeight="1">
      <c r="A81" s="565" t="s">
        <v>417</v>
      </c>
      <c r="B81" s="565"/>
      <c r="C81" s="565"/>
      <c r="D81" s="565"/>
      <c r="E81" s="565"/>
      <c r="F81" s="565"/>
      <c r="G81" s="565"/>
      <c r="H81" s="565"/>
      <c r="I81" s="565"/>
    </row>
    <row r="82" spans="1:9" ht="9.9499999999999993" customHeight="1">
      <c r="A82" s="120"/>
      <c r="B82" s="120"/>
      <c r="C82" s="120"/>
      <c r="D82" s="120"/>
      <c r="E82" s="120"/>
      <c r="F82" s="120"/>
      <c r="G82" s="120"/>
      <c r="H82" s="120"/>
      <c r="I82" s="120"/>
    </row>
    <row r="83" spans="1:9" ht="78.599999999999994" customHeight="1">
      <c r="A83" s="550" t="s">
        <v>263</v>
      </c>
      <c r="B83" s="550"/>
      <c r="C83" s="550"/>
      <c r="D83" s="550"/>
      <c r="E83" s="550"/>
      <c r="F83" s="550"/>
      <c r="G83" s="550"/>
      <c r="H83" s="550"/>
      <c r="I83" s="550"/>
    </row>
    <row r="84" spans="1:9" ht="33" customHeight="1">
      <c r="A84" s="554" t="s">
        <v>98</v>
      </c>
      <c r="B84" s="554"/>
      <c r="C84" s="554"/>
      <c r="D84" s="554"/>
      <c r="E84" s="554"/>
      <c r="F84" s="554"/>
      <c r="G84" s="554"/>
      <c r="H84" s="554"/>
      <c r="I84" s="554"/>
    </row>
    <row r="85" spans="1:9" ht="9.9499999999999993" customHeight="1">
      <c r="A85" s="120"/>
      <c r="B85" s="120"/>
      <c r="C85" s="120"/>
      <c r="D85" s="120"/>
      <c r="E85" s="120"/>
      <c r="F85" s="120"/>
      <c r="G85" s="120"/>
      <c r="H85" s="120"/>
      <c r="I85" s="120"/>
    </row>
    <row r="86" spans="1:9" ht="140.44999999999999" customHeight="1">
      <c r="A86" s="550" t="s">
        <v>478</v>
      </c>
      <c r="B86" s="550"/>
      <c r="C86" s="550"/>
      <c r="D86" s="550"/>
      <c r="E86" s="550"/>
      <c r="F86" s="550"/>
      <c r="G86" s="550"/>
      <c r="H86" s="550"/>
      <c r="I86" s="550"/>
    </row>
    <row r="87" spans="1:9" ht="14.25" customHeight="1">
      <c r="A87" s="567" t="s">
        <v>416</v>
      </c>
      <c r="B87" s="567"/>
      <c r="C87" s="567"/>
      <c r="D87" s="567"/>
      <c r="E87" s="567"/>
      <c r="F87" s="567"/>
      <c r="G87" s="567"/>
      <c r="H87" s="567"/>
      <c r="I87" s="567"/>
    </row>
    <row r="88" spans="1:9" ht="9.9499999999999993" customHeight="1">
      <c r="A88" s="120"/>
      <c r="B88" s="120"/>
      <c r="C88" s="120"/>
      <c r="D88" s="120"/>
      <c r="E88" s="120"/>
      <c r="F88" s="120"/>
      <c r="G88" s="120"/>
      <c r="H88" s="120"/>
      <c r="I88" s="120"/>
    </row>
    <row r="89" spans="1:9" ht="47.45" customHeight="1">
      <c r="A89" s="566" t="s">
        <v>431</v>
      </c>
      <c r="B89" s="566"/>
      <c r="C89" s="566"/>
      <c r="D89" s="566"/>
      <c r="E89" s="566"/>
      <c r="F89" s="566"/>
      <c r="G89" s="566"/>
      <c r="H89" s="566"/>
      <c r="I89" s="566"/>
    </row>
    <row r="90" spans="1:9" ht="16.5" customHeight="1">
      <c r="A90" s="564" t="s">
        <v>90</v>
      </c>
      <c r="B90" s="564"/>
      <c r="C90" s="564"/>
      <c r="D90" s="564"/>
      <c r="E90" s="564"/>
      <c r="F90" s="564"/>
      <c r="G90" s="564"/>
      <c r="H90" s="564"/>
      <c r="I90" s="564"/>
    </row>
    <row r="91" spans="1:9" ht="9.9499999999999993" customHeight="1">
      <c r="A91" s="120"/>
      <c r="B91" s="120"/>
      <c r="C91" s="120"/>
      <c r="D91" s="120"/>
      <c r="E91" s="120"/>
      <c r="F91" s="120"/>
      <c r="G91" s="120"/>
      <c r="H91" s="120"/>
      <c r="I91" s="120"/>
    </row>
    <row r="92" spans="1:9" ht="79.5" customHeight="1">
      <c r="A92" s="566" t="s">
        <v>438</v>
      </c>
      <c r="B92" s="550"/>
      <c r="C92" s="550"/>
      <c r="D92" s="550"/>
      <c r="E92" s="550"/>
      <c r="F92" s="550"/>
      <c r="G92" s="550"/>
      <c r="H92" s="550"/>
      <c r="I92" s="550"/>
    </row>
    <row r="93" spans="1:9" ht="15.75" customHeight="1">
      <c r="A93" s="564" t="s">
        <v>90</v>
      </c>
      <c r="B93" s="564"/>
      <c r="C93" s="564"/>
      <c r="D93" s="564"/>
      <c r="E93" s="564"/>
      <c r="F93" s="564"/>
      <c r="G93" s="564"/>
      <c r="H93" s="564"/>
      <c r="I93" s="564"/>
    </row>
    <row r="94" spans="1:9" ht="9.9499999999999993" customHeight="1">
      <c r="A94" s="120"/>
      <c r="B94" s="120"/>
      <c r="C94" s="120"/>
      <c r="D94" s="120"/>
      <c r="E94" s="120"/>
      <c r="F94" s="120"/>
      <c r="G94" s="120"/>
      <c r="H94" s="120"/>
      <c r="I94" s="120"/>
    </row>
    <row r="95" spans="1:9" ht="128.25" customHeight="1">
      <c r="A95" s="566" t="s">
        <v>439</v>
      </c>
      <c r="B95" s="550"/>
      <c r="C95" s="550"/>
      <c r="D95" s="550"/>
      <c r="E95" s="550"/>
      <c r="F95" s="550"/>
      <c r="G95" s="550"/>
      <c r="H95" s="550"/>
      <c r="I95" s="550"/>
    </row>
    <row r="96" spans="1:9" ht="17.25" customHeight="1">
      <c r="A96" s="554" t="s">
        <v>90</v>
      </c>
      <c r="B96" s="554"/>
      <c r="C96" s="554"/>
      <c r="D96" s="554"/>
      <c r="E96" s="554"/>
      <c r="F96" s="554"/>
      <c r="G96" s="554"/>
      <c r="H96" s="554"/>
      <c r="I96" s="554"/>
    </row>
    <row r="97" spans="1:9" ht="9.9499999999999993" customHeight="1">
      <c r="A97" s="198"/>
      <c r="B97" s="198"/>
      <c r="C97" s="198"/>
      <c r="D97" s="198"/>
      <c r="E97" s="198"/>
      <c r="F97" s="198"/>
      <c r="G97" s="198"/>
      <c r="H97" s="198"/>
      <c r="I97" s="198"/>
    </row>
    <row r="98" spans="1:9" ht="30.95" customHeight="1">
      <c r="A98" s="550" t="s">
        <v>432</v>
      </c>
      <c r="B98" s="550"/>
      <c r="C98" s="550"/>
      <c r="D98" s="550"/>
      <c r="E98" s="550"/>
      <c r="F98" s="550"/>
      <c r="G98" s="550"/>
      <c r="H98" s="550"/>
      <c r="I98" s="550"/>
    </row>
    <row r="99" spans="1:9" ht="9.9499999999999993" customHeight="1"/>
    <row r="100" spans="1:9" ht="75.95" customHeight="1">
      <c r="A100" s="551" t="s">
        <v>433</v>
      </c>
      <c r="B100" s="572"/>
      <c r="C100" s="572"/>
      <c r="D100" s="572"/>
      <c r="E100" s="572"/>
      <c r="F100" s="572"/>
      <c r="G100" s="572"/>
      <c r="H100" s="572"/>
      <c r="I100" s="572"/>
    </row>
    <row r="101" spans="1:9" ht="15.75">
      <c r="A101" s="573" t="s">
        <v>336</v>
      </c>
      <c r="B101" s="574"/>
      <c r="C101" s="574"/>
      <c r="D101" s="574"/>
      <c r="E101" s="574"/>
      <c r="F101" s="574"/>
      <c r="G101" s="574"/>
      <c r="H101" s="574"/>
      <c r="I101" s="574"/>
    </row>
  </sheetData>
  <mergeCells count="55">
    <mergeCell ref="A100:I100"/>
    <mergeCell ref="A101:I101"/>
    <mergeCell ref="A42:I42"/>
    <mergeCell ref="A22:I22"/>
    <mergeCell ref="A23:I23"/>
    <mergeCell ref="A33:I33"/>
    <mergeCell ref="A34:I34"/>
    <mergeCell ref="A41:I41"/>
    <mergeCell ref="A36:I36"/>
    <mergeCell ref="A26:I26"/>
    <mergeCell ref="A25:I25"/>
    <mergeCell ref="A89:I89"/>
    <mergeCell ref="A92:I92"/>
    <mergeCell ref="A95:I95"/>
    <mergeCell ref="A86:I86"/>
    <mergeCell ref="A61:I61"/>
    <mergeCell ref="A45:I45"/>
    <mergeCell ref="A1:I1"/>
    <mergeCell ref="A44:I44"/>
    <mergeCell ref="A3:I3"/>
    <mergeCell ref="A9:I9"/>
    <mergeCell ref="A10:I10"/>
    <mergeCell ref="A12:I12"/>
    <mergeCell ref="A16:I16"/>
    <mergeCell ref="A18:I18"/>
    <mergeCell ref="A20:I20"/>
    <mergeCell ref="A28:I28"/>
    <mergeCell ref="A29:I29"/>
    <mergeCell ref="A38:I38"/>
    <mergeCell ref="A39:I39"/>
    <mergeCell ref="A14:I14"/>
    <mergeCell ref="A98:I98"/>
    <mergeCell ref="A48:I48"/>
    <mergeCell ref="A55:I55"/>
    <mergeCell ref="A56:I56"/>
    <mergeCell ref="A69:I69"/>
    <mergeCell ref="A70:I70"/>
    <mergeCell ref="A74:I74"/>
    <mergeCell ref="A58:I58"/>
    <mergeCell ref="A59:I59"/>
    <mergeCell ref="A80:I80"/>
    <mergeCell ref="A50:I50"/>
    <mergeCell ref="A51:I51"/>
    <mergeCell ref="A62:I62"/>
    <mergeCell ref="A83:I83"/>
    <mergeCell ref="A93:I93"/>
    <mergeCell ref="A87:I87"/>
    <mergeCell ref="A96:I96"/>
    <mergeCell ref="A66:I66"/>
    <mergeCell ref="A67:I67"/>
    <mergeCell ref="A47:I47"/>
    <mergeCell ref="A77:I77"/>
    <mergeCell ref="A90:I90"/>
    <mergeCell ref="A84:I84"/>
    <mergeCell ref="A81:I81"/>
  </mergeCells>
  <pageMargins left="0.7" right="0.7" top="0.75" bottom="0.75" header="0.3" footer="0.3"/>
  <pageSetup pageOrder="overThenDown" orientation="portrait" r:id="rId1"/>
  <rowBreaks count="3" manualBreakCount="3">
    <brk id="37" max="16383" man="1"/>
    <brk id="52" max="16383" man="1"/>
    <brk id="70" max="16383"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8B8B"/>
    <pageSetUpPr autoPageBreaks="0"/>
  </sheetPr>
  <dimension ref="A1:F85"/>
  <sheetViews>
    <sheetView showGridLines="0" zoomScale="130" zoomScaleNormal="130" zoomScaleSheetLayoutView="100" workbookViewId="0">
      <pane ySplit="1" topLeftCell="A2" activePane="bottomLeft" state="frozen"/>
      <selection activeCell="H7" sqref="H7"/>
      <selection pane="bottomLeft" activeCell="A5" sqref="A5:F5"/>
    </sheetView>
  </sheetViews>
  <sheetFormatPr defaultColWidth="9.1328125" defaultRowHeight="14.25"/>
  <cols>
    <col min="1" max="1" width="3.1328125" customWidth="1"/>
    <col min="2" max="2" width="17.1328125" customWidth="1"/>
    <col min="3" max="3" width="19.1328125" customWidth="1"/>
    <col min="4" max="4" width="19.86328125" customWidth="1"/>
    <col min="5" max="5" width="24.3984375" customWidth="1"/>
    <col min="6" max="6" width="7" customWidth="1"/>
  </cols>
  <sheetData>
    <row r="1" spans="1:6" ht="23.45" customHeight="1">
      <c r="A1" s="592" t="s">
        <v>571</v>
      </c>
      <c r="B1" s="592"/>
      <c r="C1" s="592"/>
      <c r="D1" s="592"/>
      <c r="E1" s="592"/>
      <c r="F1" s="592"/>
    </row>
    <row r="2" spans="1:6" ht="9.9499999999999993" customHeight="1">
      <c r="A2" s="81"/>
      <c r="B2" s="81"/>
      <c r="C2" s="81"/>
      <c r="D2" s="81"/>
      <c r="E2" s="81"/>
      <c r="F2" s="6"/>
    </row>
    <row r="3" spans="1:6" ht="78.75" customHeight="1">
      <c r="A3" s="589" t="s">
        <v>552</v>
      </c>
      <c r="B3" s="589"/>
      <c r="C3" s="589"/>
      <c r="D3" s="589"/>
      <c r="E3" s="589"/>
      <c r="F3" s="589"/>
    </row>
    <row r="4" spans="1:6" ht="10.5" customHeight="1">
      <c r="A4" s="137"/>
      <c r="B4" s="137"/>
      <c r="C4" s="137"/>
      <c r="D4" s="137"/>
      <c r="E4" s="137"/>
      <c r="F4" s="114"/>
    </row>
    <row r="5" spans="1:6" ht="111.75" customHeight="1">
      <c r="A5" s="589" t="s">
        <v>541</v>
      </c>
      <c r="B5" s="589"/>
      <c r="C5" s="589"/>
      <c r="D5" s="589"/>
      <c r="E5" s="589"/>
      <c r="F5" s="589"/>
    </row>
    <row r="6" spans="1:6" ht="9.9499999999999993" customHeight="1">
      <c r="A6" s="131"/>
      <c r="B6" s="131"/>
      <c r="C6" s="131"/>
      <c r="D6" s="131"/>
      <c r="E6" s="131"/>
      <c r="F6" s="114"/>
    </row>
    <row r="7" spans="1:6" ht="111.95" customHeight="1">
      <c r="A7" s="132" t="s">
        <v>217</v>
      </c>
      <c r="B7" s="579" t="s">
        <v>434</v>
      </c>
      <c r="C7" s="579"/>
      <c r="D7" s="579"/>
      <c r="E7" s="579"/>
      <c r="F7" s="579"/>
    </row>
    <row r="8" spans="1:6" ht="7.35" customHeight="1">
      <c r="A8" s="131"/>
      <c r="B8" s="131"/>
      <c r="C8" s="131"/>
      <c r="D8" s="131"/>
      <c r="E8" s="131"/>
      <c r="F8" s="114"/>
    </row>
    <row r="9" spans="1:6" ht="28.5" customHeight="1">
      <c r="A9" s="131"/>
      <c r="B9" s="576" t="s">
        <v>142</v>
      </c>
      <c r="C9" s="576"/>
      <c r="D9" s="576"/>
      <c r="E9" s="576"/>
      <c r="F9" s="133"/>
    </row>
    <row r="10" spans="1:6" ht="7.35" customHeight="1">
      <c r="A10" s="131"/>
      <c r="B10" s="131"/>
      <c r="C10" s="131"/>
      <c r="D10" s="131"/>
      <c r="E10" s="131"/>
      <c r="F10" s="114"/>
    </row>
    <row r="11" spans="1:6" ht="30" customHeight="1">
      <c r="A11" s="131"/>
      <c r="B11" s="576" t="s">
        <v>442</v>
      </c>
      <c r="C11" s="576"/>
      <c r="D11" s="134"/>
      <c r="E11" s="300" t="s">
        <v>411</v>
      </c>
      <c r="F11" s="114"/>
    </row>
    <row r="12" spans="1:6" ht="30" customHeight="1">
      <c r="A12" s="131"/>
      <c r="B12" s="589" t="str">
        <f>IF(D11="No","If no, which indicators will you use as the basis of your LEA needs assessment? Enter below.","")</f>
        <v/>
      </c>
      <c r="C12" s="589"/>
      <c r="D12" s="589"/>
      <c r="E12" s="589"/>
      <c r="F12" s="135"/>
    </row>
    <row r="13" spans="1:6" ht="14.25" customHeight="1">
      <c r="A13" s="131"/>
      <c r="B13" s="590"/>
      <c r="C13" s="590"/>
      <c r="D13" s="590"/>
      <c r="E13" s="590"/>
      <c r="F13" s="135"/>
    </row>
    <row r="14" spans="1:6" ht="7.35" customHeight="1">
      <c r="A14" s="131"/>
      <c r="B14" s="131"/>
      <c r="C14" s="131"/>
      <c r="D14" s="136"/>
      <c r="E14" s="136"/>
      <c r="F14" s="136"/>
    </row>
    <row r="15" spans="1:6" ht="30" customHeight="1">
      <c r="A15" s="131"/>
      <c r="B15" s="576" t="s">
        <v>440</v>
      </c>
      <c r="C15" s="576"/>
      <c r="D15" s="134" t="s">
        <v>8</v>
      </c>
      <c r="E15" s="300" t="s">
        <v>411</v>
      </c>
      <c r="F15" s="114"/>
    </row>
    <row r="16" spans="1:6" ht="21.75" customHeight="1">
      <c r="A16" s="131"/>
      <c r="B16" s="137" t="str">
        <f>IF(D15="No","If no, how will your LEA collect and analyze data? Enter below.","")</f>
        <v>If no, how will your LEA collect and analyze data? Enter below.</v>
      </c>
      <c r="C16" s="131"/>
      <c r="D16" s="92"/>
      <c r="E16" s="137"/>
      <c r="F16" s="137"/>
    </row>
    <row r="17" spans="1:6" ht="15.75">
      <c r="A17" s="131"/>
      <c r="B17" s="591"/>
      <c r="C17" s="591"/>
      <c r="D17" s="591"/>
      <c r="E17" s="591"/>
      <c r="F17" s="137"/>
    </row>
    <row r="18" spans="1:6" ht="9.9499999999999993" customHeight="1">
      <c r="A18" s="131"/>
      <c r="B18" s="131"/>
      <c r="C18" s="131"/>
      <c r="D18" s="131"/>
      <c r="E18" s="131"/>
      <c r="F18" s="114"/>
    </row>
    <row r="19" spans="1:6" ht="46.5" customHeight="1">
      <c r="A19" s="131"/>
      <c r="B19" s="576" t="s">
        <v>441</v>
      </c>
      <c r="C19" s="576"/>
      <c r="D19" s="134"/>
      <c r="E19" s="300" t="s">
        <v>411</v>
      </c>
      <c r="F19" s="114"/>
    </row>
    <row r="20" spans="1:6" ht="48.75" customHeight="1">
      <c r="A20" s="131"/>
      <c r="B20" s="577" t="str">
        <f>IF(D19="No","If no, how will your LEA facilitate and lead the discussion about your data to determine how to best address needs in your district and for what to apply when completing your Title IV, Part A LEA application? Enter Below.","")</f>
        <v/>
      </c>
      <c r="C20" s="577"/>
      <c r="D20" s="577"/>
      <c r="E20" s="577"/>
      <c r="F20" s="138"/>
    </row>
    <row r="21" spans="1:6" ht="19.5" customHeight="1">
      <c r="A21" s="131"/>
      <c r="B21" s="578"/>
      <c r="C21" s="578"/>
      <c r="D21" s="578"/>
      <c r="E21" s="578"/>
      <c r="F21" s="138"/>
    </row>
    <row r="22" spans="1:6" ht="9.9499999999999993" customHeight="1">
      <c r="A22" s="131"/>
      <c r="B22" s="131"/>
      <c r="C22" s="131"/>
      <c r="D22" s="131"/>
      <c r="E22" s="131"/>
      <c r="F22" s="114"/>
    </row>
    <row r="23" spans="1:6" ht="63" customHeight="1">
      <c r="A23" s="139" t="s">
        <v>218</v>
      </c>
      <c r="B23" s="579" t="s">
        <v>443</v>
      </c>
      <c r="C23" s="579"/>
      <c r="D23" s="579"/>
      <c r="E23" s="579"/>
      <c r="F23" s="579"/>
    </row>
    <row r="24" spans="1:6" ht="9.9499999999999993" customHeight="1">
      <c r="A24" s="131"/>
      <c r="B24" s="131"/>
      <c r="C24" s="131"/>
      <c r="D24" s="131"/>
      <c r="E24" s="131"/>
      <c r="F24" s="114"/>
    </row>
    <row r="25" spans="1:6" ht="28.5" customHeight="1">
      <c r="A25" s="131"/>
      <c r="B25" s="551" t="s">
        <v>395</v>
      </c>
      <c r="C25" s="551"/>
      <c r="D25" s="551"/>
      <c r="E25" s="551"/>
      <c r="F25" s="551"/>
    </row>
    <row r="26" spans="1:6" ht="15.75">
      <c r="A26" s="131"/>
      <c r="B26" s="580"/>
      <c r="C26" s="581"/>
      <c r="D26" s="581"/>
      <c r="E26" s="581"/>
      <c r="F26" s="582"/>
    </row>
    <row r="27" spans="1:6" ht="15.75">
      <c r="A27" s="131"/>
      <c r="B27" s="583"/>
      <c r="C27" s="584"/>
      <c r="D27" s="584"/>
      <c r="E27" s="584"/>
      <c r="F27" s="585"/>
    </row>
    <row r="28" spans="1:6" ht="15.75">
      <c r="A28" s="131"/>
      <c r="B28" s="583"/>
      <c r="C28" s="584"/>
      <c r="D28" s="584"/>
      <c r="E28" s="584"/>
      <c r="F28" s="585"/>
    </row>
    <row r="29" spans="1:6" ht="15.75">
      <c r="A29" s="131"/>
      <c r="B29" s="586"/>
      <c r="C29" s="587"/>
      <c r="D29" s="587"/>
      <c r="E29" s="587"/>
      <c r="F29" s="588"/>
    </row>
    <row r="30" spans="1:6" ht="9.9499999999999993" customHeight="1">
      <c r="A30" s="131"/>
      <c r="B30" s="131"/>
      <c r="C30" s="131"/>
      <c r="D30" s="131"/>
      <c r="E30" s="131"/>
      <c r="F30" s="114"/>
    </row>
    <row r="31" spans="1:6" ht="204.75" customHeight="1">
      <c r="A31" s="139" t="s">
        <v>219</v>
      </c>
      <c r="B31" s="579" t="s">
        <v>444</v>
      </c>
      <c r="C31" s="579"/>
      <c r="D31" s="579"/>
      <c r="E31" s="579"/>
      <c r="F31" s="579"/>
    </row>
    <row r="32" spans="1:6" ht="9.9499999999999993" customHeight="1">
      <c r="A32" s="131"/>
      <c r="B32" s="131"/>
      <c r="C32" s="131"/>
      <c r="D32" s="131"/>
      <c r="E32" s="131"/>
      <c r="F32" s="114"/>
    </row>
    <row r="33" spans="1:6" ht="15.75">
      <c r="A33" s="131"/>
      <c r="B33" s="555" t="s">
        <v>403</v>
      </c>
      <c r="C33" s="555"/>
      <c r="D33" s="555"/>
      <c r="E33" s="555"/>
      <c r="F33" s="114"/>
    </row>
    <row r="34" spans="1:6" ht="27" customHeight="1">
      <c r="A34" s="131"/>
      <c r="B34" s="594"/>
      <c r="C34" s="595"/>
      <c r="D34" s="595"/>
      <c r="E34" s="596"/>
      <c r="F34" s="300" t="s">
        <v>411</v>
      </c>
    </row>
    <row r="35" spans="1:6" ht="9.9499999999999993" customHeight="1">
      <c r="A35" s="131"/>
      <c r="B35" s="131"/>
      <c r="C35" s="131"/>
      <c r="D35" s="131"/>
      <c r="E35" s="131"/>
      <c r="F35" s="114"/>
    </row>
    <row r="36" spans="1:6" ht="15.75">
      <c r="A36" s="131"/>
      <c r="B36" s="593" t="s">
        <v>404</v>
      </c>
      <c r="C36" s="593"/>
      <c r="D36" s="593"/>
      <c r="E36" s="593"/>
      <c r="F36" s="114"/>
    </row>
    <row r="37" spans="1:6" ht="27.75" customHeight="1">
      <c r="A37" s="131"/>
      <c r="B37" s="594"/>
      <c r="C37" s="595"/>
      <c r="D37" s="595"/>
      <c r="E37" s="596"/>
      <c r="F37" s="300" t="s">
        <v>411</v>
      </c>
    </row>
    <row r="38" spans="1:6" ht="9.9499999999999993" customHeight="1">
      <c r="A38" s="131"/>
      <c r="B38" s="131"/>
      <c r="C38" s="131"/>
      <c r="D38" s="131"/>
      <c r="E38" s="131"/>
      <c r="F38" s="114"/>
    </row>
    <row r="39" spans="1:6" ht="15" customHeight="1">
      <c r="A39" s="131"/>
      <c r="B39" s="593" t="s">
        <v>405</v>
      </c>
      <c r="C39" s="593"/>
      <c r="D39" s="593"/>
      <c r="E39" s="593"/>
      <c r="F39" s="114"/>
    </row>
    <row r="40" spans="1:6" ht="27.75" customHeight="1">
      <c r="A40" s="131"/>
      <c r="B40" s="597"/>
      <c r="C40" s="599"/>
      <c r="D40" s="599"/>
      <c r="E40" s="599"/>
      <c r="F40" s="598"/>
    </row>
    <row r="41" spans="1:6" ht="9.9499999999999993" customHeight="1">
      <c r="A41" s="131"/>
      <c r="B41" s="131"/>
      <c r="C41" s="131"/>
      <c r="D41" s="131"/>
      <c r="E41" s="131"/>
      <c r="F41" s="114"/>
    </row>
    <row r="42" spans="1:6" ht="111.6" customHeight="1">
      <c r="A42" s="139" t="s">
        <v>220</v>
      </c>
      <c r="B42" s="579" t="s">
        <v>445</v>
      </c>
      <c r="C42" s="579"/>
      <c r="D42" s="579"/>
      <c r="E42" s="579"/>
      <c r="F42" s="579"/>
    </row>
    <row r="43" spans="1:6" ht="12" customHeight="1">
      <c r="A43" s="131"/>
      <c r="B43" s="131"/>
      <c r="C43" s="131"/>
      <c r="D43" s="131"/>
      <c r="E43" s="131"/>
      <c r="F43" s="114"/>
    </row>
    <row r="44" spans="1:6" ht="44.25" customHeight="1">
      <c r="A44" s="131"/>
      <c r="B44" s="576" t="s">
        <v>406</v>
      </c>
      <c r="C44" s="576"/>
      <c r="D44" s="576"/>
      <c r="E44" s="597"/>
      <c r="F44" s="598"/>
    </row>
    <row r="45" spans="1:6" ht="9.9499999999999993" customHeight="1">
      <c r="A45" s="131"/>
      <c r="B45" s="131"/>
      <c r="C45" s="131"/>
      <c r="D45" s="131"/>
      <c r="E45" s="131"/>
      <c r="F45" s="114"/>
    </row>
    <row r="46" spans="1:6" ht="45" customHeight="1">
      <c r="A46" s="131"/>
      <c r="B46" s="576" t="s">
        <v>446</v>
      </c>
      <c r="C46" s="576"/>
      <c r="D46" s="576"/>
      <c r="E46" s="597"/>
      <c r="F46" s="598"/>
    </row>
    <row r="47" spans="1:6" ht="9.9499999999999993" customHeight="1">
      <c r="A47" s="131"/>
      <c r="B47" s="131"/>
      <c r="C47" s="131"/>
      <c r="D47" s="131"/>
      <c r="E47" s="131"/>
      <c r="F47" s="114"/>
    </row>
    <row r="48" spans="1:6" ht="15.75">
      <c r="A48" s="131"/>
      <c r="B48" s="593" t="s">
        <v>407</v>
      </c>
      <c r="C48" s="593"/>
      <c r="D48" s="593"/>
      <c r="E48" s="597"/>
      <c r="F48" s="598"/>
    </row>
    <row r="49" spans="1:6" ht="9.9499999999999993" customHeight="1">
      <c r="A49" s="131"/>
      <c r="B49" s="131"/>
      <c r="C49" s="131"/>
      <c r="D49" s="131"/>
      <c r="E49" s="131"/>
      <c r="F49" s="114"/>
    </row>
    <row r="50" spans="1:6" ht="28.5" customHeight="1">
      <c r="A50" s="131"/>
      <c r="B50" s="551" t="s">
        <v>447</v>
      </c>
      <c r="C50" s="551"/>
      <c r="D50" s="551"/>
      <c r="E50" s="551"/>
      <c r="F50" s="551"/>
    </row>
    <row r="51" spans="1:6" ht="9.9499999999999993" customHeight="1">
      <c r="A51" s="131"/>
      <c r="B51" s="131"/>
      <c r="C51" s="131"/>
      <c r="D51" s="131"/>
      <c r="E51" s="131"/>
      <c r="F51" s="114"/>
    </row>
    <row r="52" spans="1:6" ht="31.5">
      <c r="A52" s="131"/>
      <c r="B52" s="140" t="s">
        <v>448</v>
      </c>
      <c r="C52" s="140" t="s">
        <v>143</v>
      </c>
      <c r="D52" s="140" t="s">
        <v>144</v>
      </c>
      <c r="E52" s="140" t="s">
        <v>396</v>
      </c>
      <c r="F52" s="114"/>
    </row>
    <row r="53" spans="1:6" ht="31.5">
      <c r="A53" s="131"/>
      <c r="B53" s="141" t="s">
        <v>145</v>
      </c>
      <c r="C53" s="134"/>
      <c r="D53" s="134"/>
      <c r="E53" s="134"/>
      <c r="F53" s="114"/>
    </row>
    <row r="54" spans="1:6" ht="31.5">
      <c r="A54" s="131"/>
      <c r="B54" s="141" t="s">
        <v>146</v>
      </c>
      <c r="C54" s="134"/>
      <c r="D54" s="134"/>
      <c r="E54" s="134"/>
      <c r="F54" s="114"/>
    </row>
    <row r="55" spans="1:6" ht="31.5">
      <c r="A55" s="131"/>
      <c r="B55" s="141" t="s">
        <v>147</v>
      </c>
      <c r="C55" s="134"/>
      <c r="D55" s="134"/>
      <c r="E55" s="134"/>
      <c r="F55" s="114"/>
    </row>
    <row r="56" spans="1:6" ht="9.9499999999999993" customHeight="1">
      <c r="A56" s="131"/>
      <c r="B56" s="131"/>
      <c r="C56" s="131"/>
      <c r="D56" s="131"/>
      <c r="E56" s="131"/>
      <c r="F56" s="114"/>
    </row>
    <row r="57" spans="1:6" ht="45.75" customHeight="1">
      <c r="A57" s="131"/>
      <c r="B57" s="576" t="s">
        <v>408</v>
      </c>
      <c r="C57" s="576"/>
      <c r="D57" s="576"/>
      <c r="E57" s="576"/>
      <c r="F57" s="576"/>
    </row>
    <row r="58" spans="1:6" ht="9.9499999999999993" customHeight="1">
      <c r="A58" s="131"/>
      <c r="B58" s="131"/>
      <c r="C58" s="131"/>
      <c r="D58" s="131"/>
      <c r="E58" s="131"/>
      <c r="F58" s="114"/>
    </row>
    <row r="59" spans="1:6" ht="15.75">
      <c r="A59" s="131"/>
      <c r="B59" s="142" t="s">
        <v>143</v>
      </c>
      <c r="C59" s="142" t="s">
        <v>144</v>
      </c>
      <c r="D59" s="142" t="s">
        <v>221</v>
      </c>
      <c r="E59" s="142" t="s">
        <v>222</v>
      </c>
      <c r="F59" s="114"/>
    </row>
    <row r="60" spans="1:6" ht="15.75">
      <c r="A60" s="131"/>
      <c r="B60" s="134"/>
      <c r="C60" s="134"/>
      <c r="D60" s="134"/>
      <c r="E60" s="134"/>
      <c r="F60" s="114"/>
    </row>
    <row r="61" spans="1:6" ht="15.75">
      <c r="A61" s="131"/>
      <c r="B61" s="134"/>
      <c r="C61" s="134"/>
      <c r="D61" s="134"/>
      <c r="E61" s="134"/>
      <c r="F61" s="114"/>
    </row>
    <row r="62" spans="1:6" ht="15.75">
      <c r="A62" s="131"/>
      <c r="B62" s="134"/>
      <c r="C62" s="134"/>
      <c r="D62" s="134"/>
      <c r="E62" s="134"/>
      <c r="F62" s="114"/>
    </row>
    <row r="63" spans="1:6" ht="15.75">
      <c r="A63" s="131"/>
      <c r="B63" s="134"/>
      <c r="C63" s="134"/>
      <c r="D63" s="134"/>
      <c r="E63" s="134"/>
      <c r="F63" s="114"/>
    </row>
    <row r="64" spans="1:6" ht="15.75">
      <c r="A64" s="139"/>
      <c r="B64" s="134"/>
      <c r="C64" s="134"/>
      <c r="D64" s="134"/>
      <c r="E64" s="134"/>
      <c r="F64" s="114"/>
    </row>
    <row r="65" spans="1:6" ht="15.75">
      <c r="A65" s="132"/>
      <c r="B65" s="134"/>
      <c r="C65" s="134"/>
      <c r="D65" s="134"/>
      <c r="E65" s="134"/>
      <c r="F65" s="114"/>
    </row>
    <row r="66" spans="1:6" ht="9.9499999999999993" customHeight="1">
      <c r="A66" s="92"/>
      <c r="B66" s="92"/>
      <c r="C66" s="92"/>
      <c r="D66" s="92"/>
      <c r="E66" s="92"/>
      <c r="F66" s="92"/>
    </row>
    <row r="67" spans="1:6" ht="81.75" customHeight="1">
      <c r="A67" s="92"/>
      <c r="B67" s="550" t="s">
        <v>449</v>
      </c>
      <c r="C67" s="550"/>
      <c r="D67" s="550"/>
      <c r="E67" s="550"/>
      <c r="F67" s="550"/>
    </row>
    <row r="68" spans="1:6" ht="9.9499999999999993" customHeight="1">
      <c r="A68" s="92"/>
      <c r="B68" s="92"/>
      <c r="C68" s="92"/>
      <c r="D68" s="92"/>
      <c r="E68" s="92"/>
      <c r="F68" s="92"/>
    </row>
    <row r="69" spans="1:6" ht="15.75">
      <c r="A69" s="92"/>
      <c r="B69" s="143" t="s">
        <v>143</v>
      </c>
      <c r="C69" s="143" t="s">
        <v>144</v>
      </c>
      <c r="D69" s="143" t="s">
        <v>221</v>
      </c>
      <c r="E69" s="143" t="s">
        <v>222</v>
      </c>
      <c r="F69" s="92"/>
    </row>
    <row r="70" spans="1:6" ht="15.75">
      <c r="A70" s="92"/>
      <c r="B70" s="134"/>
      <c r="C70" s="134"/>
      <c r="D70" s="134"/>
      <c r="E70" s="134"/>
      <c r="F70" s="92"/>
    </row>
    <row r="71" spans="1:6" ht="15.75">
      <c r="A71" s="92"/>
      <c r="B71" s="134"/>
      <c r="C71" s="134"/>
      <c r="D71" s="134"/>
      <c r="E71" s="134"/>
      <c r="F71" s="92"/>
    </row>
    <row r="72" spans="1:6" ht="15.75">
      <c r="A72" s="92"/>
      <c r="B72" s="134"/>
      <c r="C72" s="134"/>
      <c r="D72" s="134"/>
      <c r="E72" s="134"/>
      <c r="F72" s="92"/>
    </row>
    <row r="73" spans="1:6" ht="15.75">
      <c r="A73" s="92"/>
      <c r="B73" s="134"/>
      <c r="C73" s="134"/>
      <c r="D73" s="134"/>
      <c r="E73" s="134"/>
      <c r="F73" s="92"/>
    </row>
    <row r="74" spans="1:6" ht="15.75">
      <c r="A74" s="92"/>
      <c r="B74" s="134"/>
      <c r="C74" s="134"/>
      <c r="D74" s="134"/>
      <c r="E74" s="134"/>
      <c r="F74" s="92"/>
    </row>
    <row r="75" spans="1:6" ht="15.75">
      <c r="A75" s="92"/>
      <c r="B75" s="134"/>
      <c r="C75" s="134"/>
      <c r="D75" s="134"/>
      <c r="E75" s="134"/>
      <c r="F75" s="92"/>
    </row>
    <row r="76" spans="1:6" ht="15.75">
      <c r="A76" s="92"/>
      <c r="B76" s="134"/>
      <c r="C76" s="134"/>
      <c r="D76" s="134"/>
      <c r="E76" s="134"/>
      <c r="F76" s="92"/>
    </row>
    <row r="77" spans="1:6" ht="9.9499999999999993" customHeight="1">
      <c r="A77" s="92"/>
      <c r="B77" s="92"/>
      <c r="C77" s="92"/>
      <c r="D77" s="92"/>
      <c r="E77" s="92"/>
      <c r="F77" s="92"/>
    </row>
    <row r="78" spans="1:6" ht="35.25" customHeight="1">
      <c r="A78" s="92"/>
      <c r="B78" s="551" t="s">
        <v>409</v>
      </c>
      <c r="C78" s="551"/>
      <c r="D78" s="551"/>
      <c r="E78" s="551"/>
      <c r="F78" s="551"/>
    </row>
    <row r="79" spans="1:6" ht="15.75">
      <c r="A79" s="92"/>
      <c r="B79" s="580"/>
      <c r="C79" s="581"/>
      <c r="D79" s="581"/>
      <c r="E79" s="581"/>
      <c r="F79" s="582"/>
    </row>
    <row r="80" spans="1:6" ht="15.75">
      <c r="A80" s="92"/>
      <c r="B80" s="583"/>
      <c r="C80" s="584"/>
      <c r="D80" s="584"/>
      <c r="E80" s="584"/>
      <c r="F80" s="585"/>
    </row>
    <row r="81" spans="1:6" ht="15.75">
      <c r="A81" s="92"/>
      <c r="B81" s="583"/>
      <c r="C81" s="584"/>
      <c r="D81" s="584"/>
      <c r="E81" s="584"/>
      <c r="F81" s="585"/>
    </row>
    <row r="82" spans="1:6" ht="15.75">
      <c r="A82" s="92"/>
      <c r="B82" s="583"/>
      <c r="C82" s="584"/>
      <c r="D82" s="584"/>
      <c r="E82" s="584"/>
      <c r="F82" s="585"/>
    </row>
    <row r="83" spans="1:6" ht="15.75">
      <c r="A83" s="92"/>
      <c r="B83" s="586"/>
      <c r="C83" s="587"/>
      <c r="D83" s="587"/>
      <c r="E83" s="587"/>
      <c r="F83" s="588"/>
    </row>
    <row r="84" spans="1:6" s="6" customFormat="1"/>
    <row r="85" spans="1:6" s="6" customFormat="1"/>
  </sheetData>
  <mergeCells count="35">
    <mergeCell ref="B50:F50"/>
    <mergeCell ref="B57:F57"/>
    <mergeCell ref="B67:F67"/>
    <mergeCell ref="B78:F78"/>
    <mergeCell ref="B79:F83"/>
    <mergeCell ref="B48:D48"/>
    <mergeCell ref="B37:E37"/>
    <mergeCell ref="B39:E39"/>
    <mergeCell ref="B34:E34"/>
    <mergeCell ref="B36:E36"/>
    <mergeCell ref="E46:F46"/>
    <mergeCell ref="E48:F48"/>
    <mergeCell ref="B44:D44"/>
    <mergeCell ref="B46:D46"/>
    <mergeCell ref="B40:F40"/>
    <mergeCell ref="E44:F44"/>
    <mergeCell ref="A1:F1"/>
    <mergeCell ref="B9:E9"/>
    <mergeCell ref="A3:F3"/>
    <mergeCell ref="A5:F5"/>
    <mergeCell ref="B7:F7"/>
    <mergeCell ref="B12:E12"/>
    <mergeCell ref="B13:E13"/>
    <mergeCell ref="B17:E17"/>
    <mergeCell ref="B11:C11"/>
    <mergeCell ref="B15:C15"/>
    <mergeCell ref="B19:C19"/>
    <mergeCell ref="B20:E20"/>
    <mergeCell ref="B21:E21"/>
    <mergeCell ref="B33:E33"/>
    <mergeCell ref="B42:F42"/>
    <mergeCell ref="B23:F23"/>
    <mergeCell ref="B26:F29"/>
    <mergeCell ref="B31:F31"/>
    <mergeCell ref="B25:F25"/>
  </mergeCells>
  <dataValidations count="1">
    <dataValidation type="list" allowBlank="1" showInputMessage="1" showErrorMessage="1" sqref="D11 D15 D19" xr:uid="{00000000-0002-0000-0400-000000000000}">
      <formula1>YesNo</formula1>
    </dataValidation>
  </dataValidations>
  <pageMargins left="0.7" right="0.7" top="0.75" bottom="0.75" header="0.3" footer="0.3"/>
  <pageSetup scale="99" pageOrder="overThenDown" orientation="portrait" r:id="rId1"/>
  <rowBreaks count="2" manualBreakCount="2">
    <brk id="22" max="16383" man="1"/>
    <brk id="37" max="16383" man="1"/>
  </rowBreaks>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1000000}">
          <x14:formula1>
            <xm:f>'Indicator Drop Downs'!$C$8:$C$10</xm:f>
          </x14:formula1>
          <xm:sqref>B34:E34</xm:sqref>
        </x14:dataValidation>
        <x14:dataValidation type="list" allowBlank="1" showInputMessage="1" showErrorMessage="1" xr:uid="{00000000-0002-0000-0400-000002000000}">
          <x14:formula1>
            <xm:f>'Indicator Drop Downs'!$D$8:$D$11</xm:f>
          </x14:formula1>
          <xm:sqref>B37:E37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8B8B"/>
    <pageSetUpPr autoPageBreaks="0"/>
  </sheetPr>
  <dimension ref="A1:O121"/>
  <sheetViews>
    <sheetView showGridLines="0" zoomScale="130" zoomScaleNormal="130" zoomScaleSheetLayoutView="55" workbookViewId="0">
      <pane ySplit="1" topLeftCell="A2" activePane="bottomLeft" state="frozen"/>
      <selection activeCell="H7" sqref="H7"/>
      <selection pane="bottomLeft" activeCell="A2" sqref="A2"/>
    </sheetView>
  </sheetViews>
  <sheetFormatPr defaultColWidth="9.1328125" defaultRowHeight="15.75" outlineLevelCol="1"/>
  <cols>
    <col min="1" max="1" width="2.86328125" style="92" customWidth="1"/>
    <col min="2" max="2" width="46.86328125" style="92" customWidth="1"/>
    <col min="3" max="3" width="2.59765625" style="92" customWidth="1"/>
    <col min="4" max="4" width="64.73046875" style="92" customWidth="1"/>
    <col min="5" max="5" width="3.1328125" style="92" customWidth="1"/>
    <col min="6" max="7" width="9.1328125" style="92" hidden="1" customWidth="1" outlineLevel="1"/>
    <col min="8" max="8" width="9.1328125" style="92" collapsed="1"/>
    <col min="9" max="9" width="9.1328125" style="92"/>
    <col min="10" max="14" width="9.1328125" style="92" customWidth="1"/>
    <col min="15" max="16384" width="9.1328125" style="92"/>
  </cols>
  <sheetData>
    <row r="1" spans="1:5" ht="23.1" customHeight="1">
      <c r="A1" s="592" t="s">
        <v>574</v>
      </c>
      <c r="B1" s="592"/>
      <c r="C1" s="592"/>
      <c r="D1" s="592"/>
      <c r="E1" s="592"/>
    </row>
    <row r="2" spans="1:5" ht="9" customHeight="1"/>
    <row r="3" spans="1:5" ht="147.75" customHeight="1">
      <c r="B3" s="631" t="s">
        <v>481</v>
      </c>
      <c r="C3" s="631"/>
      <c r="D3" s="631"/>
    </row>
    <row r="4" spans="1:5" ht="9.75" customHeight="1"/>
    <row r="5" spans="1:5">
      <c r="A5" s="634" t="s">
        <v>16</v>
      </c>
      <c r="B5" s="634"/>
      <c r="C5" s="634"/>
      <c r="D5" s="634"/>
      <c r="E5" s="634"/>
    </row>
    <row r="6" spans="1:5" ht="191.25" customHeight="1">
      <c r="B6" s="571" t="s">
        <v>450</v>
      </c>
      <c r="C6" s="571"/>
      <c r="D6" s="571"/>
    </row>
    <row r="7" spans="1:5" s="93" customFormat="1" hidden="1">
      <c r="B7" s="71"/>
      <c r="C7" s="94"/>
      <c r="D7" s="94"/>
    </row>
    <row r="8" spans="1:5">
      <c r="B8" s="620" t="s">
        <v>44</v>
      </c>
      <c r="C8" s="620"/>
      <c r="D8" s="620"/>
      <c r="E8" s="620"/>
    </row>
    <row r="9" spans="1:5" s="93" customFormat="1">
      <c r="B9" s="71"/>
      <c r="C9" s="71"/>
      <c r="D9" s="71"/>
    </row>
    <row r="10" spans="1:5" ht="114" customHeight="1">
      <c r="B10" s="169" t="s">
        <v>451</v>
      </c>
      <c r="D10" s="98" t="s">
        <v>482</v>
      </c>
    </row>
    <row r="11" spans="1:5">
      <c r="B11" s="117"/>
      <c r="D11" s="118"/>
      <c r="E11" s="299" t="s">
        <v>410</v>
      </c>
    </row>
    <row r="12" spans="1:5" s="93" customFormat="1">
      <c r="B12" s="71"/>
      <c r="C12" s="71"/>
      <c r="D12" s="71"/>
    </row>
    <row r="13" spans="1:5" ht="112.5" customHeight="1">
      <c r="B13" s="169" t="s">
        <v>452</v>
      </c>
      <c r="D13" s="98" t="s">
        <v>483</v>
      </c>
    </row>
    <row r="14" spans="1:5">
      <c r="B14" s="117"/>
      <c r="D14" s="118"/>
      <c r="E14" s="299" t="s">
        <v>410</v>
      </c>
    </row>
    <row r="15" spans="1:5" s="93" customFormat="1">
      <c r="B15" s="71"/>
    </row>
    <row r="16" spans="1:5">
      <c r="B16" s="286" t="s">
        <v>54</v>
      </c>
      <c r="C16" s="286"/>
      <c r="D16" s="632"/>
      <c r="E16" s="632"/>
    </row>
    <row r="17" spans="2:5" ht="9.9499999999999993" customHeight="1"/>
    <row r="18" spans="2:5" ht="28.5" customHeight="1">
      <c r="B18" s="609" t="s">
        <v>360</v>
      </c>
      <c r="C18" s="610"/>
      <c r="D18" s="611"/>
    </row>
    <row r="19" spans="2:5">
      <c r="B19" s="612"/>
      <c r="C19" s="613"/>
      <c r="D19" s="614"/>
      <c r="E19" s="299" t="s">
        <v>410</v>
      </c>
    </row>
    <row r="20" spans="2:5">
      <c r="B20" s="103"/>
      <c r="C20" s="103"/>
      <c r="D20" s="103"/>
    </row>
    <row r="21" spans="2:5">
      <c r="B21" s="609" t="s">
        <v>248</v>
      </c>
      <c r="C21" s="601"/>
      <c r="D21" s="602"/>
    </row>
    <row r="22" spans="2:5" ht="32.450000000000003" customHeight="1">
      <c r="B22" s="633" t="s">
        <v>282</v>
      </c>
      <c r="C22" s="622"/>
      <c r="D22" s="623"/>
    </row>
    <row r="23" spans="2:5" ht="22.5" customHeight="1"/>
    <row r="24" spans="2:5">
      <c r="B24" s="620" t="s">
        <v>338</v>
      </c>
      <c r="C24" s="620"/>
      <c r="D24" s="620"/>
      <c r="E24" s="620"/>
    </row>
    <row r="25" spans="2:5" s="93" customFormat="1" ht="9" customHeight="1">
      <c r="B25" s="71"/>
      <c r="C25" s="71"/>
      <c r="D25" s="71"/>
    </row>
    <row r="26" spans="2:5" s="93" customFormat="1">
      <c r="B26" s="624" t="s">
        <v>337</v>
      </c>
      <c r="C26" s="624"/>
      <c r="D26" s="624"/>
    </row>
    <row r="27" spans="2:5" s="93" customFormat="1" ht="27.95" customHeight="1">
      <c r="B27" s="639" t="s">
        <v>454</v>
      </c>
      <c r="C27" s="624"/>
      <c r="D27" s="624"/>
    </row>
    <row r="28" spans="2:5" s="93" customFormat="1" ht="9" customHeight="1">
      <c r="B28" s="71"/>
      <c r="C28" s="71"/>
      <c r="D28" s="71"/>
    </row>
    <row r="29" spans="2:5" ht="18" customHeight="1">
      <c r="B29" s="621" t="s">
        <v>361</v>
      </c>
      <c r="C29" s="622"/>
      <c r="D29" s="623"/>
    </row>
    <row r="30" spans="2:5">
      <c r="B30" s="612"/>
      <c r="C30" s="613"/>
      <c r="D30" s="614"/>
      <c r="E30" s="299" t="s">
        <v>410</v>
      </c>
    </row>
    <row r="31" spans="2:5">
      <c r="B31" s="95"/>
      <c r="C31" s="95"/>
      <c r="D31" s="95"/>
    </row>
    <row r="32" spans="2:5" ht="15" customHeight="1">
      <c r="B32" s="609" t="s">
        <v>362</v>
      </c>
      <c r="C32" s="610"/>
      <c r="D32" s="611"/>
    </row>
    <row r="33" spans="2:7">
      <c r="B33" s="612"/>
      <c r="C33" s="613"/>
      <c r="D33" s="614"/>
      <c r="E33" s="299" t="s">
        <v>410</v>
      </c>
    </row>
    <row r="34" spans="2:7">
      <c r="B34" s="97"/>
      <c r="C34" s="97"/>
      <c r="D34" s="97"/>
    </row>
    <row r="35" spans="2:7" ht="93.6" customHeight="1">
      <c r="B35" s="105" t="s">
        <v>363</v>
      </c>
      <c r="D35" s="98" t="s">
        <v>364</v>
      </c>
      <c r="E35" s="96"/>
    </row>
    <row r="36" spans="2:7">
      <c r="B36" s="117"/>
      <c r="D36" s="118"/>
      <c r="E36" s="299" t="s">
        <v>410</v>
      </c>
    </row>
    <row r="37" spans="2:7">
      <c r="B37" s="71"/>
      <c r="C37" s="97"/>
      <c r="D37" s="97"/>
    </row>
    <row r="38" spans="2:7" ht="15" customHeight="1">
      <c r="B38" s="609" t="s">
        <v>453</v>
      </c>
      <c r="C38" s="610"/>
      <c r="D38" s="611"/>
    </row>
    <row r="39" spans="2:7">
      <c r="B39" s="612"/>
      <c r="C39" s="613"/>
      <c r="D39" s="614"/>
      <c r="E39" s="299" t="s">
        <v>410</v>
      </c>
      <c r="F39" s="99" t="b">
        <f>ISNUMBER(SEARCH("Yes/No",B39))</f>
        <v>0</v>
      </c>
      <c r="G39" s="92" t="str">
        <f>IF(F39=TRUE,"YesNo","Number")</f>
        <v>Number</v>
      </c>
    </row>
    <row r="40" spans="2:7">
      <c r="B40" s="97"/>
      <c r="C40" s="97"/>
      <c r="D40" s="97"/>
    </row>
    <row r="41" spans="2:7" ht="15" customHeight="1">
      <c r="B41" s="609" t="s">
        <v>455</v>
      </c>
      <c r="C41" s="610"/>
      <c r="D41" s="611"/>
    </row>
    <row r="42" spans="2:7">
      <c r="B42" s="612"/>
      <c r="C42" s="613"/>
      <c r="D42" s="614"/>
      <c r="E42" s="299" t="s">
        <v>410</v>
      </c>
    </row>
    <row r="43" spans="2:7">
      <c r="B43" s="97"/>
      <c r="C43" s="97"/>
      <c r="D43" s="97"/>
    </row>
    <row r="44" spans="2:7">
      <c r="B44" s="620" t="s">
        <v>48</v>
      </c>
      <c r="C44" s="620"/>
      <c r="D44" s="620"/>
      <c r="E44" s="620"/>
    </row>
    <row r="45" spans="2:7" s="93" customFormat="1" ht="9" customHeight="1">
      <c r="B45" s="71"/>
      <c r="C45" s="71"/>
      <c r="D45" s="71"/>
      <c r="E45" s="100"/>
    </row>
    <row r="46" spans="2:7" ht="15" customHeight="1">
      <c r="B46" s="609" t="s">
        <v>365</v>
      </c>
      <c r="C46" s="610"/>
      <c r="D46" s="611"/>
    </row>
    <row r="47" spans="2:7">
      <c r="B47" s="612"/>
      <c r="C47" s="613"/>
      <c r="D47" s="614"/>
      <c r="E47" s="299" t="s">
        <v>410</v>
      </c>
      <c r="F47" s="99" t="b">
        <f>ISNUMBER(SEARCH("Yes/No",B47))</f>
        <v>0</v>
      </c>
      <c r="G47" s="92" t="str">
        <f>IF(F47=TRUE,"YesNo","Number2")</f>
        <v>Number2</v>
      </c>
    </row>
    <row r="48" spans="2:7">
      <c r="B48" s="101"/>
      <c r="C48" s="101"/>
      <c r="D48" s="101"/>
    </row>
    <row r="49" spans="1:7">
      <c r="B49" s="609" t="s">
        <v>366</v>
      </c>
      <c r="C49" s="610"/>
      <c r="D49" s="611"/>
    </row>
    <row r="50" spans="1:7">
      <c r="B50" s="612"/>
      <c r="C50" s="613"/>
      <c r="D50" s="614"/>
      <c r="E50" s="299" t="s">
        <v>410</v>
      </c>
    </row>
    <row r="51" spans="1:7">
      <c r="B51" s="101"/>
      <c r="C51" s="101"/>
      <c r="D51" s="101"/>
    </row>
    <row r="52" spans="1:7">
      <c r="B52" s="609" t="s">
        <v>367</v>
      </c>
      <c r="C52" s="610"/>
      <c r="D52" s="611"/>
      <c r="E52" s="96"/>
    </row>
    <row r="53" spans="1:7">
      <c r="B53" s="636"/>
      <c r="C53" s="637"/>
      <c r="D53" s="638"/>
      <c r="E53" s="299" t="s">
        <v>410</v>
      </c>
      <c r="F53" s="99" t="b">
        <f>ISNUMBER(SEARCH("Yes/No",B53))</f>
        <v>0</v>
      </c>
      <c r="G53" s="92" t="str">
        <f>IF(F53=TRUE,"YesNo","Number2")</f>
        <v>Number2</v>
      </c>
    </row>
    <row r="54" spans="1:7">
      <c r="B54" s="101"/>
      <c r="C54" s="101"/>
      <c r="D54" s="101"/>
    </row>
    <row r="55" spans="1:7">
      <c r="B55" s="609" t="s">
        <v>368</v>
      </c>
      <c r="C55" s="610"/>
      <c r="D55" s="611"/>
    </row>
    <row r="56" spans="1:7">
      <c r="B56" s="612"/>
      <c r="C56" s="613"/>
      <c r="D56" s="614"/>
      <c r="E56" s="299" t="s">
        <v>410</v>
      </c>
    </row>
    <row r="58" spans="1:7">
      <c r="A58" s="634" t="s">
        <v>17</v>
      </c>
      <c r="B58" s="634"/>
      <c r="C58" s="634"/>
      <c r="D58" s="634"/>
      <c r="E58" s="634"/>
    </row>
    <row r="59" spans="1:7" ht="95.1" customHeight="1">
      <c r="A59" s="106"/>
      <c r="B59" s="571" t="s">
        <v>456</v>
      </c>
      <c r="C59" s="645"/>
      <c r="D59" s="645"/>
    </row>
    <row r="60" spans="1:7" s="93" customFormat="1">
      <c r="A60" s="71"/>
      <c r="B60" s="71"/>
      <c r="C60" s="71"/>
      <c r="D60" s="71"/>
    </row>
    <row r="61" spans="1:7" s="93" customFormat="1">
      <c r="A61" s="71"/>
      <c r="B61" s="635" t="s">
        <v>45</v>
      </c>
      <c r="C61" s="635"/>
      <c r="D61" s="635"/>
      <c r="E61" s="635"/>
    </row>
    <row r="62" spans="1:7" s="93" customFormat="1" ht="9.9499999999999993" customHeight="1">
      <c r="A62" s="71"/>
      <c r="B62" s="71"/>
      <c r="C62" s="71"/>
      <c r="D62" s="71"/>
    </row>
    <row r="63" spans="1:7" s="93" customFormat="1" ht="135.75" customHeight="1">
      <c r="A63" s="71"/>
      <c r="B63" s="98" t="s">
        <v>397</v>
      </c>
      <c r="D63" s="105" t="s">
        <v>370</v>
      </c>
    </row>
    <row r="64" spans="1:7" s="93" customFormat="1" ht="29.25" customHeight="1">
      <c r="A64" s="71"/>
      <c r="B64" s="117"/>
      <c r="D64" s="144"/>
      <c r="E64" s="299" t="s">
        <v>410</v>
      </c>
    </row>
    <row r="65" spans="1:15" s="93" customFormat="1" ht="15.6" customHeight="1">
      <c r="A65" s="71"/>
      <c r="B65" s="113"/>
      <c r="C65" s="114"/>
      <c r="D65" s="103"/>
    </row>
    <row r="66" spans="1:15" s="93" customFormat="1" ht="17.45" customHeight="1">
      <c r="A66" s="71"/>
      <c r="B66" s="641" t="s">
        <v>249</v>
      </c>
      <c r="C66" s="642"/>
      <c r="D66" s="643"/>
    </row>
    <row r="67" spans="1:15" s="93" customFormat="1" ht="29.25" customHeight="1">
      <c r="A67" s="71"/>
      <c r="B67" s="644" t="s">
        <v>281</v>
      </c>
      <c r="C67" s="607"/>
      <c r="D67" s="608"/>
    </row>
    <row r="68" spans="1:15" s="93" customFormat="1">
      <c r="A68" s="71"/>
      <c r="B68" s="102"/>
      <c r="C68" s="102"/>
      <c r="D68" s="102"/>
    </row>
    <row r="69" spans="1:15" s="93" customFormat="1">
      <c r="A69" s="71"/>
      <c r="B69" s="635" t="s">
        <v>3</v>
      </c>
      <c r="C69" s="635"/>
      <c r="D69" s="635"/>
      <c r="E69" s="635"/>
    </row>
    <row r="70" spans="1:15" s="93" customFormat="1" ht="8.25" customHeight="1">
      <c r="A70" s="71"/>
      <c r="B70" s="71"/>
      <c r="C70" s="71"/>
      <c r="D70" s="71"/>
    </row>
    <row r="71" spans="1:15" s="93" customFormat="1" ht="29.45" customHeight="1">
      <c r="A71" s="71"/>
      <c r="B71" s="609" t="s">
        <v>369</v>
      </c>
      <c r="C71" s="610"/>
      <c r="D71" s="611"/>
    </row>
    <row r="72" spans="1:15" s="93" customFormat="1">
      <c r="A72" s="71"/>
      <c r="B72" s="612"/>
      <c r="C72" s="613"/>
      <c r="D72" s="614"/>
      <c r="E72" s="299" t="s">
        <v>410</v>
      </c>
    </row>
    <row r="74" spans="1:15">
      <c r="B74" s="635" t="s">
        <v>553</v>
      </c>
      <c r="C74" s="635"/>
      <c r="D74" s="635"/>
      <c r="E74" s="635"/>
    </row>
    <row r="75" spans="1:15" s="93" customFormat="1" ht="9.9499999999999993" customHeight="1">
      <c r="B75" s="71"/>
      <c r="C75" s="71"/>
      <c r="D75" s="71"/>
      <c r="H75" s="92"/>
      <c r="I75" s="92"/>
      <c r="J75" s="92"/>
      <c r="K75" s="92"/>
      <c r="L75" s="92"/>
      <c r="M75" s="92"/>
      <c r="N75" s="92"/>
      <c r="O75" s="92"/>
    </row>
    <row r="76" spans="1:15" ht="17.100000000000001" customHeight="1">
      <c r="B76" s="609" t="s">
        <v>371</v>
      </c>
      <c r="C76" s="610"/>
      <c r="D76" s="611"/>
    </row>
    <row r="77" spans="1:15">
      <c r="B77" s="612"/>
      <c r="C77" s="613"/>
      <c r="D77" s="614"/>
      <c r="E77" s="299" t="s">
        <v>410</v>
      </c>
    </row>
    <row r="78" spans="1:15">
      <c r="B78" s="103"/>
      <c r="C78" s="103"/>
      <c r="D78" s="103"/>
    </row>
    <row r="79" spans="1:15">
      <c r="B79" s="115" t="s">
        <v>250</v>
      </c>
      <c r="C79" s="103"/>
      <c r="D79" s="115" t="s">
        <v>251</v>
      </c>
    </row>
    <row r="80" spans="1:15" ht="28.5">
      <c r="B80" s="116" t="s">
        <v>279</v>
      </c>
      <c r="C80" s="103"/>
      <c r="D80" s="116" t="s">
        <v>280</v>
      </c>
    </row>
    <row r="82" spans="1:7">
      <c r="B82" s="635" t="s">
        <v>137</v>
      </c>
      <c r="C82" s="635"/>
      <c r="D82" s="635"/>
      <c r="E82" s="635"/>
    </row>
    <row r="83" spans="1:7" ht="9.75" customHeight="1"/>
    <row r="84" spans="1:7" ht="16.5" customHeight="1">
      <c r="B84" s="609" t="s">
        <v>372</v>
      </c>
      <c r="C84" s="610"/>
      <c r="D84" s="611"/>
    </row>
    <row r="85" spans="1:7">
      <c r="B85" s="612"/>
      <c r="C85" s="613"/>
      <c r="D85" s="614"/>
      <c r="E85" s="299" t="s">
        <v>410</v>
      </c>
    </row>
    <row r="87" spans="1:7">
      <c r="A87" s="634" t="s">
        <v>139</v>
      </c>
      <c r="B87" s="634"/>
      <c r="C87" s="634"/>
      <c r="D87" s="634"/>
      <c r="E87" s="634"/>
    </row>
    <row r="88" spans="1:7" ht="81.75" customHeight="1">
      <c r="A88" s="108"/>
      <c r="B88" s="557" t="s">
        <v>457</v>
      </c>
      <c r="C88" s="575"/>
      <c r="D88" s="575"/>
    </row>
    <row r="89" spans="1:7" ht="9.9499999999999993" customHeight="1"/>
    <row r="90" spans="1:7">
      <c r="B90" s="616" t="s">
        <v>46</v>
      </c>
      <c r="C90" s="616"/>
      <c r="D90" s="616"/>
      <c r="E90" s="616"/>
    </row>
    <row r="91" spans="1:7" ht="9.9499999999999993" customHeight="1"/>
    <row r="92" spans="1:7" ht="15.6" customHeight="1">
      <c r="B92" s="617" t="s">
        <v>252</v>
      </c>
      <c r="C92" s="618"/>
      <c r="D92" s="619"/>
    </row>
    <row r="93" spans="1:7" ht="27.95" customHeight="1">
      <c r="B93" s="603" t="s">
        <v>276</v>
      </c>
      <c r="C93" s="604"/>
      <c r="D93" s="605"/>
    </row>
    <row r="94" spans="1:7" ht="9.9499999999999993" customHeight="1"/>
    <row r="95" spans="1:7">
      <c r="B95" s="609" t="s">
        <v>373</v>
      </c>
      <c r="C95" s="610"/>
      <c r="D95" s="611"/>
    </row>
    <row r="96" spans="1:7" ht="30.75" customHeight="1">
      <c r="B96" s="612"/>
      <c r="C96" s="613"/>
      <c r="D96" s="614"/>
      <c r="E96" s="299" t="s">
        <v>410</v>
      </c>
      <c r="F96" s="99" t="b">
        <f>ISNUMBER(SEARCH("Yes/No",B96))</f>
        <v>0</v>
      </c>
      <c r="G96" s="92" t="str">
        <f>IF(F96=TRUE,"YesNo","Number4")</f>
        <v>Number4</v>
      </c>
    </row>
    <row r="97" spans="2:6" s="114" customFormat="1" ht="9.9499999999999993" customHeight="1">
      <c r="B97" s="179"/>
      <c r="C97" s="179"/>
      <c r="D97" s="179"/>
      <c r="E97" s="180"/>
      <c r="F97" s="133"/>
    </row>
    <row r="98" spans="2:6">
      <c r="B98" s="625" t="s">
        <v>357</v>
      </c>
      <c r="C98" s="626"/>
      <c r="D98" s="627"/>
      <c r="E98" s="96"/>
      <c r="F98" s="104"/>
    </row>
    <row r="99" spans="2:6" ht="27.75" customHeight="1">
      <c r="B99" s="628" t="s">
        <v>359</v>
      </c>
      <c r="C99" s="629"/>
      <c r="D99" s="630"/>
      <c r="E99" s="96"/>
      <c r="F99" s="104"/>
    </row>
    <row r="100" spans="2:6" ht="9.9499999999999993" customHeight="1">
      <c r="B100" s="103"/>
      <c r="C100" s="103"/>
      <c r="D100" s="103"/>
      <c r="E100" s="96"/>
      <c r="F100" s="104"/>
    </row>
    <row r="101" spans="2:6">
      <c r="B101" s="615" t="s">
        <v>28</v>
      </c>
      <c r="C101" s="615"/>
      <c r="D101" s="615"/>
      <c r="E101" s="615"/>
      <c r="F101" s="104"/>
    </row>
    <row r="102" spans="2:6" ht="9.9499999999999993" customHeight="1"/>
    <row r="103" spans="2:6">
      <c r="B103" s="609" t="s">
        <v>374</v>
      </c>
      <c r="C103" s="610"/>
      <c r="D103" s="611"/>
    </row>
    <row r="104" spans="2:6">
      <c r="B104" s="612"/>
      <c r="C104" s="613"/>
      <c r="D104" s="614"/>
      <c r="E104" s="299" t="s">
        <v>410</v>
      </c>
    </row>
    <row r="105" spans="2:6">
      <c r="B105" s="103"/>
      <c r="C105" s="103"/>
      <c r="D105" s="103"/>
    </row>
    <row r="106" spans="2:6">
      <c r="B106" s="606" t="s">
        <v>253</v>
      </c>
      <c r="C106" s="607"/>
      <c r="D106" s="608"/>
    </row>
    <row r="107" spans="2:6" ht="27.6" customHeight="1">
      <c r="B107" s="600" t="s">
        <v>277</v>
      </c>
      <c r="C107" s="601"/>
      <c r="D107" s="602"/>
    </row>
    <row r="108" spans="2:6">
      <c r="B108" s="103"/>
      <c r="C108" s="103"/>
      <c r="D108" s="103"/>
    </row>
    <row r="109" spans="2:6">
      <c r="B109" s="609" t="s">
        <v>254</v>
      </c>
      <c r="C109" s="601"/>
      <c r="D109" s="602"/>
    </row>
    <row r="110" spans="2:6" ht="27" customHeight="1">
      <c r="B110" s="600" t="s">
        <v>278</v>
      </c>
      <c r="C110" s="601"/>
      <c r="D110" s="602"/>
    </row>
    <row r="111" spans="2:6">
      <c r="B111" s="103"/>
      <c r="C111" s="103"/>
      <c r="D111" s="103"/>
    </row>
    <row r="112" spans="2:6">
      <c r="B112" s="640" t="s">
        <v>223</v>
      </c>
      <c r="C112" s="640"/>
      <c r="D112" s="640"/>
      <c r="E112" s="640"/>
    </row>
    <row r="113" spans="2:9" ht="9" customHeight="1"/>
    <row r="114" spans="2:9">
      <c r="B114" s="609" t="s">
        <v>375</v>
      </c>
      <c r="C114" s="610"/>
      <c r="D114" s="611"/>
    </row>
    <row r="115" spans="2:9">
      <c r="B115" s="612"/>
      <c r="C115" s="613"/>
      <c r="D115" s="614"/>
      <c r="E115" s="299" t="s">
        <v>410</v>
      </c>
    </row>
    <row r="117" spans="2:9">
      <c r="B117" s="609" t="s">
        <v>376</v>
      </c>
      <c r="C117" s="610"/>
      <c r="D117" s="611"/>
    </row>
    <row r="118" spans="2:9" ht="15.95" customHeight="1">
      <c r="B118" s="612"/>
      <c r="C118" s="613"/>
      <c r="D118" s="614"/>
      <c r="E118" s="299" t="s">
        <v>410</v>
      </c>
      <c r="F118" s="99">
        <f>IF(ISNUMBER(SEARCH("Yes/No",B118))=TRUE,1,IF(ISNUMBER(SEARCH("funds",B118))=TRUE,3,2))</f>
        <v>2</v>
      </c>
      <c r="G118" s="92" t="str">
        <f>IF(F118=1,"YesNo",IF(F118=2,"Number","Number3"))</f>
        <v>Number</v>
      </c>
      <c r="I118" s="96"/>
    </row>
    <row r="120" spans="2:9">
      <c r="B120" s="609" t="s">
        <v>377</v>
      </c>
      <c r="C120" s="610"/>
      <c r="D120" s="611"/>
    </row>
    <row r="121" spans="2:9">
      <c r="B121" s="612"/>
      <c r="C121" s="613"/>
      <c r="D121" s="614"/>
      <c r="E121" s="299" t="s">
        <v>410</v>
      </c>
    </row>
  </sheetData>
  <mergeCells count="67">
    <mergeCell ref="B27:D27"/>
    <mergeCell ref="B88:D88"/>
    <mergeCell ref="B112:E112"/>
    <mergeCell ref="A87:E87"/>
    <mergeCell ref="B33:D33"/>
    <mergeCell ref="B38:D38"/>
    <mergeCell ref="B39:D39"/>
    <mergeCell ref="B41:D41"/>
    <mergeCell ref="B42:D42"/>
    <mergeCell ref="B66:D66"/>
    <mergeCell ref="B67:D67"/>
    <mergeCell ref="A58:E58"/>
    <mergeCell ref="B30:D30"/>
    <mergeCell ref="B59:D59"/>
    <mergeCell ref="B61:E61"/>
    <mergeCell ref="B69:E69"/>
    <mergeCell ref="B74:E74"/>
    <mergeCell ref="B82:E82"/>
    <mergeCell ref="B46:D46"/>
    <mergeCell ref="B47:D47"/>
    <mergeCell ref="B49:D49"/>
    <mergeCell ref="B52:D52"/>
    <mergeCell ref="B53:D53"/>
    <mergeCell ref="B50:D50"/>
    <mergeCell ref="B72:D72"/>
    <mergeCell ref="B71:D71"/>
    <mergeCell ref="B56:D56"/>
    <mergeCell ref="B55:D55"/>
    <mergeCell ref="B3:D3"/>
    <mergeCell ref="A1:E1"/>
    <mergeCell ref="B8:E8"/>
    <mergeCell ref="D16:E16"/>
    <mergeCell ref="B24:E24"/>
    <mergeCell ref="B19:D19"/>
    <mergeCell ref="B6:D6"/>
    <mergeCell ref="B18:D18"/>
    <mergeCell ref="B21:D21"/>
    <mergeCell ref="B22:D22"/>
    <mergeCell ref="A5:E5"/>
    <mergeCell ref="B44:E44"/>
    <mergeCell ref="B29:D29"/>
    <mergeCell ref="B32:D32"/>
    <mergeCell ref="B26:D26"/>
    <mergeCell ref="B121:D121"/>
    <mergeCell ref="B96:D96"/>
    <mergeCell ref="B103:D103"/>
    <mergeCell ref="B104:D104"/>
    <mergeCell ref="B114:D114"/>
    <mergeCell ref="B115:D115"/>
    <mergeCell ref="B117:D117"/>
    <mergeCell ref="B118:D118"/>
    <mergeCell ref="B120:D120"/>
    <mergeCell ref="B98:D98"/>
    <mergeCell ref="B99:D99"/>
    <mergeCell ref="B109:D109"/>
    <mergeCell ref="B110:D110"/>
    <mergeCell ref="B107:D107"/>
    <mergeCell ref="B93:D93"/>
    <mergeCell ref="B106:D106"/>
    <mergeCell ref="B76:D76"/>
    <mergeCell ref="B77:D77"/>
    <mergeCell ref="B85:D85"/>
    <mergeCell ref="B84:D84"/>
    <mergeCell ref="B101:E101"/>
    <mergeCell ref="B90:E90"/>
    <mergeCell ref="B95:D95"/>
    <mergeCell ref="B92:D92"/>
  </mergeCells>
  <dataValidations count="1">
    <dataValidation type="whole" allowBlank="1" showInputMessage="1" showErrorMessage="1" sqref="B64 B68:D68" xr:uid="{00000000-0002-0000-0500-000000000000}">
      <formula1>0</formula1>
      <formula2>100</formula2>
    </dataValidation>
  </dataValidations>
  <pageMargins left="0.7" right="0.7" top="0.75" bottom="0.75" header="0.3" footer="0.3"/>
  <pageSetup pageOrder="overThenDown" orientation="landscape" r:id="rId1"/>
  <rowBreaks count="7" manualBreakCount="7">
    <brk id="6" max="16383" man="1"/>
    <brk id="23" max="16383" man="1"/>
    <brk id="43" max="16383" man="1"/>
    <brk id="57" max="16383" man="1"/>
    <brk id="73" max="16383" man="1"/>
    <brk id="86" max="16383" man="1"/>
    <brk id="111" max="16383" man="1"/>
  </rowBreaks>
  <legacyDrawingHF r:id="rId2"/>
  <extLst>
    <ext xmlns:x14="http://schemas.microsoft.com/office/spreadsheetml/2009/9/main" uri="{CCE6A557-97BC-4b89-ADB6-D9C93CAAB3DF}">
      <x14:dataValidations xmlns:xm="http://schemas.microsoft.com/office/excel/2006/main" count="22">
        <x14:dataValidation type="list" allowBlank="1" showInputMessage="1" showErrorMessage="1" xr:uid="{00000000-0002-0000-0500-000001000000}">
          <x14:formula1>
            <xm:f>'Indicator Drop Downs'!$A$13:$A$15</xm:f>
          </x14:formula1>
          <xm:sqref>B19:D19</xm:sqref>
        </x14:dataValidation>
        <x14:dataValidation type="list" allowBlank="1" showInputMessage="1" showErrorMessage="1" xr:uid="{00000000-0002-0000-0500-000002000000}">
          <x14:formula1>
            <xm:f>'Indicator Drop Downs'!$A$18:$A$20</xm:f>
          </x14:formula1>
          <xm:sqref>B30:D30</xm:sqref>
        </x14:dataValidation>
        <x14:dataValidation type="list" allowBlank="1" showInputMessage="1" showErrorMessage="1" xr:uid="{00000000-0002-0000-0500-000003000000}">
          <x14:formula1>
            <xm:f>'Indicator Drop Downs'!$A$28:$A$30</xm:f>
          </x14:formula1>
          <xm:sqref>B33:D33</xm:sqref>
        </x14:dataValidation>
        <x14:dataValidation type="list" allowBlank="1" showInputMessage="1" showErrorMessage="1" xr:uid="{00000000-0002-0000-0500-000004000000}">
          <x14:formula1>
            <xm:f>'Indicator Drop Downs'!$A$38:$A$39</xm:f>
          </x14:formula1>
          <xm:sqref>B39:D39</xm:sqref>
        </x14:dataValidation>
        <x14:dataValidation type="list" allowBlank="1" showInputMessage="1" showErrorMessage="1" xr:uid="{00000000-0002-0000-0500-000005000000}">
          <x14:formula1>
            <xm:f>'Indicator Drop Downs'!$A$43:$A$44</xm:f>
          </x14:formula1>
          <xm:sqref>B42:D42</xm:sqref>
        </x14:dataValidation>
        <x14:dataValidation type="list" allowBlank="1" showInputMessage="1" showErrorMessage="1" xr:uid="{00000000-0002-0000-0500-000006000000}">
          <x14:formula1>
            <xm:f>'Indicator Drop Downs'!$A$23:$A$25</xm:f>
          </x14:formula1>
          <xm:sqref>B36</xm:sqref>
        </x14:dataValidation>
        <x14:dataValidation type="list" allowBlank="1" showInputMessage="1" showErrorMessage="1" xr:uid="{00000000-0002-0000-0500-000007000000}">
          <x14:formula1>
            <xm:f>'Indicator Drop Downs'!$A$53:$A$54</xm:f>
          </x14:formula1>
          <xm:sqref>B47:D47</xm:sqref>
        </x14:dataValidation>
        <x14:dataValidation type="list" allowBlank="1" showInputMessage="1" showErrorMessage="1" xr:uid="{00000000-0002-0000-0500-000008000000}">
          <x14:formula1>
            <xm:f>'Indicator Drop Downs'!$A$58:$A$60</xm:f>
          </x14:formula1>
          <xm:sqref>B50:D50</xm:sqref>
        </x14:dataValidation>
        <x14:dataValidation type="list" allowBlank="1" showInputMessage="1" showErrorMessage="1" xr:uid="{00000000-0002-0000-0500-000009000000}">
          <x14:formula1>
            <xm:f>'Indicator Drop Downs'!$A$65:$A$66</xm:f>
          </x14:formula1>
          <xm:sqref>B53:D53</xm:sqref>
        </x14:dataValidation>
        <x14:dataValidation type="list" allowBlank="1" showInputMessage="1" showErrorMessage="1" xr:uid="{00000000-0002-0000-0500-00000A000000}">
          <x14:formula1>
            <xm:f>'Indicator Drop Downs'!$A$70:$A$72</xm:f>
          </x14:formula1>
          <xm:sqref>B56:D56</xm:sqref>
        </x14:dataValidation>
        <x14:dataValidation type="list" allowBlank="1" showInputMessage="1" showErrorMessage="1" xr:uid="{00000000-0002-0000-0500-00000B000000}">
          <x14:formula1>
            <xm:f>'Indicator Drop Downs'!$A$92:$A$93</xm:f>
          </x14:formula1>
          <xm:sqref>B72:D72</xm:sqref>
        </x14:dataValidation>
        <x14:dataValidation type="list" allowBlank="1" showInputMessage="1" showErrorMessage="1" xr:uid="{00000000-0002-0000-0500-00000C000000}">
          <x14:formula1>
            <xm:f>'Indicator Drop Downs'!$A$96:$A$97</xm:f>
          </x14:formula1>
          <xm:sqref>B77:D77</xm:sqref>
        </x14:dataValidation>
        <x14:dataValidation type="list" allowBlank="1" showInputMessage="1" showErrorMessage="1" xr:uid="{00000000-0002-0000-0500-00000D000000}">
          <x14:formula1>
            <xm:f>'Indicator Drop Downs'!$A$101:$A$102</xm:f>
          </x14:formula1>
          <xm:sqref>B85:D85</xm:sqref>
        </x14:dataValidation>
        <x14:dataValidation type="list" allowBlank="1" showInputMessage="1" showErrorMessage="1" xr:uid="{00000000-0002-0000-0500-00000E000000}">
          <x14:formula1>
            <xm:f>'Indicator Drop Downs'!$A$111:$A$112</xm:f>
          </x14:formula1>
          <xm:sqref>B96:D97</xm:sqref>
        </x14:dataValidation>
        <x14:dataValidation type="list" allowBlank="1" showInputMessage="1" showErrorMessage="1" xr:uid="{00000000-0002-0000-0500-00000F000000}">
          <x14:formula1>
            <xm:f>'Indicator Drop Downs'!$A$115:$A$116</xm:f>
          </x14:formula1>
          <xm:sqref>B104:D104</xm:sqref>
        </x14:dataValidation>
        <x14:dataValidation type="list" allowBlank="1" showInputMessage="1" showErrorMessage="1" xr:uid="{00000000-0002-0000-0500-000010000000}">
          <x14:formula1>
            <xm:f>'Indicator Drop Downs'!$A$119:$A$120</xm:f>
          </x14:formula1>
          <xm:sqref>B115:D115</xm:sqref>
        </x14:dataValidation>
        <x14:dataValidation type="list" allowBlank="1" showInputMessage="1" showErrorMessage="1" xr:uid="{00000000-0002-0000-0500-000011000000}">
          <x14:formula1>
            <xm:f>'Indicator Drop Downs'!$A$123:$A$125</xm:f>
          </x14:formula1>
          <xm:sqref>B118:D118</xm:sqref>
        </x14:dataValidation>
        <x14:dataValidation type="list" allowBlank="1" showInputMessage="1" showErrorMessage="1" xr:uid="{00000000-0002-0000-0500-000012000000}">
          <x14:formula1>
            <xm:f>'Indicator Drop Downs'!$A$128:$A$129</xm:f>
          </x14:formula1>
          <xm:sqref>B121:D121</xm:sqref>
        </x14:dataValidation>
        <x14:dataValidation type="list" allowBlank="1" showInputMessage="1" showErrorMessage="1" xr:uid="{00000000-0002-0000-0500-000013000000}">
          <x14:formula1>
            <xm:f>'Indicator Drop Downs'!$A$3:$A$5</xm:f>
          </x14:formula1>
          <xm:sqref>D11</xm:sqref>
        </x14:dataValidation>
        <x14:dataValidation type="list" allowBlank="1" showInputMessage="1" showErrorMessage="1" xr:uid="{00000000-0002-0000-0500-000014000000}">
          <x14:formula1>
            <xm:f>'Indicator Drop Downs'!$A$33:$A$35</xm:f>
          </x14:formula1>
          <xm:sqref>D36</xm:sqref>
        </x14:dataValidation>
        <x14:dataValidation type="list" allowBlank="1" showInputMessage="1" showErrorMessage="1" xr:uid="{00000000-0002-0000-0500-000015000000}">
          <x14:formula1>
            <xm:f>'Indicator Drop Downs'!$A$87:$A$88</xm:f>
          </x14:formula1>
          <xm:sqref>D64</xm:sqref>
        </x14:dataValidation>
        <x14:dataValidation type="list" allowBlank="1" showInputMessage="1" showErrorMessage="1" xr:uid="{00000000-0002-0000-0500-000016000000}">
          <x14:formula1>
            <xm:f>'Indicator Drop Downs'!$A$8:$A$10</xm:f>
          </x14:formula1>
          <xm:sqref>D14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57"/>
  <sheetViews>
    <sheetView topLeftCell="A28" workbookViewId="0">
      <selection activeCell="A44" sqref="A44"/>
    </sheetView>
  </sheetViews>
  <sheetFormatPr defaultRowHeight="14.25"/>
  <cols>
    <col min="1" max="1" width="93.86328125" customWidth="1"/>
    <col min="3" max="3" width="19.86328125" customWidth="1"/>
    <col min="4" max="4" width="25" customWidth="1"/>
    <col min="5" max="5" width="27.3984375" customWidth="1"/>
    <col min="6" max="7" width="26.59765625" customWidth="1"/>
    <col min="8" max="8" width="13" customWidth="1"/>
    <col min="9" max="9" width="13" style="86" customWidth="1"/>
  </cols>
  <sheetData>
    <row r="1" spans="1:10" ht="15.75">
      <c r="A1" s="77" t="s">
        <v>16</v>
      </c>
    </row>
    <row r="2" spans="1:10">
      <c r="A2" s="70" t="s">
        <v>176</v>
      </c>
    </row>
    <row r="3" spans="1:10">
      <c r="A3" s="69" t="s">
        <v>121</v>
      </c>
    </row>
    <row r="4" spans="1:10">
      <c r="A4" s="69" t="s">
        <v>175</v>
      </c>
    </row>
    <row r="5" spans="1:10">
      <c r="A5" s="68" t="str">
        <f>IF('1b. Get Ready-Select Indicators'!B11="","Number of students receiving a grade of X or higher",CONCATENATE("Number of students receiving a grade of ",'1b. Get Ready-Select Indicators'!$B$11," or higher"))</f>
        <v>Number of students receiving a grade of X or higher</v>
      </c>
    </row>
    <row r="6" spans="1:10" ht="15.75">
      <c r="B6" s="78"/>
      <c r="C6" s="78"/>
      <c r="D6" s="78"/>
      <c r="E6" s="78"/>
      <c r="F6" s="78"/>
      <c r="G6" s="78"/>
      <c r="H6" s="78"/>
      <c r="I6" s="84"/>
    </row>
    <row r="7" spans="1:10" ht="31.5" customHeight="1">
      <c r="A7" s="70" t="s">
        <v>176</v>
      </c>
      <c r="C7" s="91" t="s">
        <v>212</v>
      </c>
      <c r="D7" s="91" t="s">
        <v>213</v>
      </c>
      <c r="E7" s="75" t="s">
        <v>164</v>
      </c>
      <c r="F7" s="75" t="s">
        <v>165</v>
      </c>
      <c r="G7" s="75" t="s">
        <v>166</v>
      </c>
      <c r="H7" s="75" t="s">
        <v>167</v>
      </c>
      <c r="I7" s="85" t="s">
        <v>174</v>
      </c>
      <c r="J7" s="75" t="s">
        <v>170</v>
      </c>
    </row>
    <row r="8" spans="1:10">
      <c r="A8" s="69" t="s">
        <v>121</v>
      </c>
      <c r="C8" t="s">
        <v>214</v>
      </c>
      <c r="D8" t="s">
        <v>286</v>
      </c>
      <c r="E8" t="s">
        <v>7</v>
      </c>
      <c r="F8">
        <v>0</v>
      </c>
      <c r="G8">
        <v>0</v>
      </c>
      <c r="H8" s="82">
        <v>500</v>
      </c>
      <c r="I8" s="86">
        <v>0</v>
      </c>
      <c r="J8" t="s">
        <v>172</v>
      </c>
    </row>
    <row r="9" spans="1:10">
      <c r="A9" s="69" t="s">
        <v>175</v>
      </c>
      <c r="C9" t="s">
        <v>215</v>
      </c>
      <c r="D9" t="s">
        <v>287</v>
      </c>
      <c r="E9" t="s">
        <v>8</v>
      </c>
      <c r="F9">
        <v>1</v>
      </c>
      <c r="G9">
        <v>0.5</v>
      </c>
      <c r="H9" s="82">
        <v>1000</v>
      </c>
      <c r="I9" s="86">
        <v>10</v>
      </c>
      <c r="J9">
        <v>1</v>
      </c>
    </row>
    <row r="10" spans="1:10">
      <c r="A10" s="68" t="str">
        <f>IF('1b. Get Ready-Select Indicators'!B14="","Number of students receiving a grade of X or higher",CONCATENATE("Number of students receiving a grade of ",'1b. Get Ready-Select Indicators'!$B$14," or higher"))</f>
        <v>Number of students receiving a grade of X or higher</v>
      </c>
      <c r="C10" t="s">
        <v>216</v>
      </c>
      <c r="D10" t="s">
        <v>288</v>
      </c>
      <c r="F10">
        <v>2</v>
      </c>
      <c r="G10">
        <v>1</v>
      </c>
      <c r="H10" s="82">
        <v>1500</v>
      </c>
      <c r="I10" s="86">
        <v>20</v>
      </c>
      <c r="J10">
        <v>2</v>
      </c>
    </row>
    <row r="11" spans="1:10">
      <c r="D11" t="s">
        <v>289</v>
      </c>
      <c r="F11">
        <v>3</v>
      </c>
      <c r="G11">
        <v>1.5</v>
      </c>
      <c r="H11" s="82">
        <v>2000</v>
      </c>
      <c r="I11" s="86">
        <v>30</v>
      </c>
      <c r="J11">
        <v>3</v>
      </c>
    </row>
    <row r="12" spans="1:10" ht="28.5">
      <c r="A12" s="70" t="s">
        <v>177</v>
      </c>
      <c r="F12">
        <v>4</v>
      </c>
      <c r="G12">
        <v>2</v>
      </c>
      <c r="H12" s="82">
        <v>2500</v>
      </c>
      <c r="I12" s="86">
        <v>40</v>
      </c>
      <c r="J12">
        <v>4</v>
      </c>
    </row>
    <row r="13" spans="1:10">
      <c r="A13" s="69" t="s">
        <v>120</v>
      </c>
      <c r="F13">
        <v>5</v>
      </c>
      <c r="G13">
        <v>2.5</v>
      </c>
      <c r="H13" s="82">
        <v>3000</v>
      </c>
      <c r="I13" s="86">
        <v>50</v>
      </c>
      <c r="J13">
        <v>5</v>
      </c>
    </row>
    <row r="14" spans="1:10">
      <c r="A14" s="109" t="s">
        <v>208</v>
      </c>
      <c r="F14">
        <v>6</v>
      </c>
      <c r="G14">
        <v>3</v>
      </c>
      <c r="H14" s="82">
        <v>3500</v>
      </c>
      <c r="I14" s="86">
        <v>60</v>
      </c>
      <c r="J14">
        <v>6</v>
      </c>
    </row>
    <row r="15" spans="1:10">
      <c r="A15" s="68" t="s">
        <v>127</v>
      </c>
      <c r="F15">
        <v>7</v>
      </c>
      <c r="G15">
        <v>3.5</v>
      </c>
      <c r="H15" s="82">
        <v>4000</v>
      </c>
      <c r="I15" s="86">
        <v>70</v>
      </c>
      <c r="J15">
        <v>7</v>
      </c>
    </row>
    <row r="16" spans="1:10">
      <c r="F16">
        <v>8</v>
      </c>
      <c r="G16">
        <v>4</v>
      </c>
      <c r="H16" s="82">
        <v>4500</v>
      </c>
      <c r="I16" s="86">
        <v>80</v>
      </c>
      <c r="J16">
        <v>8</v>
      </c>
    </row>
    <row r="17" spans="1:10">
      <c r="A17" s="70" t="s">
        <v>178</v>
      </c>
      <c r="C17" s="23" t="s">
        <v>230</v>
      </c>
      <c r="F17">
        <v>9</v>
      </c>
      <c r="G17">
        <v>4.5</v>
      </c>
      <c r="H17" s="82">
        <v>5000</v>
      </c>
      <c r="I17" s="86">
        <v>90</v>
      </c>
      <c r="J17">
        <v>9</v>
      </c>
    </row>
    <row r="18" spans="1:10">
      <c r="A18" s="69" t="s">
        <v>117</v>
      </c>
      <c r="C18" t="s">
        <v>261</v>
      </c>
      <c r="F18">
        <v>10</v>
      </c>
      <c r="G18">
        <v>5</v>
      </c>
      <c r="H18" s="82">
        <v>5500</v>
      </c>
      <c r="I18" s="86">
        <v>100</v>
      </c>
      <c r="J18">
        <v>10</v>
      </c>
    </row>
    <row r="19" spans="1:10">
      <c r="A19" s="69" t="s">
        <v>118</v>
      </c>
      <c r="C19" t="s">
        <v>260</v>
      </c>
      <c r="F19">
        <v>11</v>
      </c>
      <c r="G19">
        <v>5.5</v>
      </c>
      <c r="H19" s="82">
        <v>6000</v>
      </c>
      <c r="I19" s="86">
        <v>110</v>
      </c>
      <c r="J19">
        <v>11</v>
      </c>
    </row>
    <row r="20" spans="1:10">
      <c r="A20" s="68" t="s">
        <v>119</v>
      </c>
      <c r="C20" t="s">
        <v>226</v>
      </c>
      <c r="F20">
        <v>12</v>
      </c>
      <c r="G20">
        <v>6</v>
      </c>
      <c r="H20" s="82">
        <v>6500</v>
      </c>
      <c r="I20" s="86">
        <v>120</v>
      </c>
      <c r="J20">
        <v>12</v>
      </c>
    </row>
    <row r="21" spans="1:10">
      <c r="C21" t="s">
        <v>227</v>
      </c>
      <c r="F21">
        <v>13</v>
      </c>
      <c r="G21">
        <v>6.5</v>
      </c>
      <c r="H21" s="82">
        <v>7000</v>
      </c>
      <c r="I21" s="86">
        <v>130</v>
      </c>
      <c r="J21">
        <v>13</v>
      </c>
    </row>
    <row r="22" spans="1:10" ht="15" customHeight="1">
      <c r="A22" s="73" t="s">
        <v>179</v>
      </c>
      <c r="C22" t="s">
        <v>228</v>
      </c>
      <c r="F22">
        <v>14</v>
      </c>
      <c r="G22">
        <v>7</v>
      </c>
      <c r="H22" s="82">
        <v>7500</v>
      </c>
      <c r="I22" s="86">
        <v>140</v>
      </c>
      <c r="J22">
        <v>14</v>
      </c>
    </row>
    <row r="23" spans="1:10">
      <c r="A23" s="67">
        <v>3</v>
      </c>
      <c r="C23" s="110" t="s">
        <v>231</v>
      </c>
      <c r="F23">
        <v>15</v>
      </c>
      <c r="G23">
        <v>7.5</v>
      </c>
      <c r="H23" s="82">
        <v>8000</v>
      </c>
      <c r="I23" s="86">
        <v>150</v>
      </c>
      <c r="J23">
        <v>15</v>
      </c>
    </row>
    <row r="24" spans="1:10">
      <c r="A24" s="67">
        <v>4</v>
      </c>
      <c r="C24" t="s">
        <v>229</v>
      </c>
      <c r="F24">
        <v>16</v>
      </c>
      <c r="G24">
        <v>8</v>
      </c>
      <c r="H24" s="82">
        <v>8500</v>
      </c>
      <c r="I24" s="86">
        <v>160</v>
      </c>
      <c r="J24">
        <v>16</v>
      </c>
    </row>
    <row r="25" spans="1:10">
      <c r="A25" s="67">
        <v>5</v>
      </c>
      <c r="F25">
        <v>17</v>
      </c>
      <c r="G25">
        <v>8.5</v>
      </c>
      <c r="H25" s="82">
        <v>9000</v>
      </c>
      <c r="I25" s="86">
        <v>170</v>
      </c>
      <c r="J25">
        <v>17</v>
      </c>
    </row>
    <row r="26" spans="1:10">
      <c r="F26">
        <v>18</v>
      </c>
      <c r="G26">
        <v>9</v>
      </c>
      <c r="H26" s="82">
        <v>9500</v>
      </c>
      <c r="I26" s="86">
        <v>180</v>
      </c>
      <c r="J26">
        <v>18</v>
      </c>
    </row>
    <row r="27" spans="1:10">
      <c r="A27" s="70" t="s">
        <v>180</v>
      </c>
      <c r="F27">
        <v>19</v>
      </c>
      <c r="G27">
        <v>9.5</v>
      </c>
      <c r="H27" s="82">
        <v>10000</v>
      </c>
      <c r="I27" s="86">
        <v>190</v>
      </c>
      <c r="J27">
        <v>19</v>
      </c>
    </row>
    <row r="28" spans="1:10">
      <c r="A28" s="69" t="s">
        <v>353</v>
      </c>
      <c r="F28">
        <v>20</v>
      </c>
      <c r="G28">
        <v>10</v>
      </c>
      <c r="H28" s="82">
        <v>10500</v>
      </c>
      <c r="I28" s="86">
        <v>200</v>
      </c>
      <c r="J28">
        <v>20</v>
      </c>
    </row>
    <row r="29" spans="1:10">
      <c r="A29" s="69" t="s">
        <v>352</v>
      </c>
      <c r="F29">
        <v>21</v>
      </c>
      <c r="G29">
        <v>10.5</v>
      </c>
      <c r="H29" s="82">
        <v>11000</v>
      </c>
      <c r="I29" s="86">
        <v>210</v>
      </c>
      <c r="J29">
        <v>21</v>
      </c>
    </row>
    <row r="30" spans="1:10">
      <c r="A30" s="68" t="s">
        <v>126</v>
      </c>
      <c r="F30">
        <v>22</v>
      </c>
      <c r="G30">
        <v>11</v>
      </c>
      <c r="H30" s="82">
        <v>11500</v>
      </c>
      <c r="I30" s="86">
        <v>220</v>
      </c>
      <c r="J30">
        <v>22</v>
      </c>
    </row>
    <row r="31" spans="1:10">
      <c r="F31">
        <v>23</v>
      </c>
      <c r="G31">
        <v>11.5</v>
      </c>
      <c r="H31" s="82">
        <v>12000</v>
      </c>
      <c r="I31" s="86">
        <v>230</v>
      </c>
      <c r="J31">
        <v>23</v>
      </c>
    </row>
    <row r="32" spans="1:10">
      <c r="A32" s="70" t="s">
        <v>181</v>
      </c>
      <c r="F32">
        <v>24</v>
      </c>
      <c r="G32">
        <v>12</v>
      </c>
      <c r="H32" s="82">
        <v>12500</v>
      </c>
      <c r="I32" s="86">
        <v>240</v>
      </c>
      <c r="J32">
        <v>24</v>
      </c>
    </row>
    <row r="33" spans="1:10">
      <c r="A33" s="69" t="s">
        <v>182</v>
      </c>
      <c r="F33">
        <v>25</v>
      </c>
      <c r="G33">
        <v>12.5</v>
      </c>
      <c r="H33" s="82">
        <v>13000</v>
      </c>
      <c r="I33" s="86">
        <v>250</v>
      </c>
      <c r="J33">
        <v>25</v>
      </c>
    </row>
    <row r="34" spans="1:10">
      <c r="A34" s="69" t="s">
        <v>122</v>
      </c>
      <c r="F34">
        <v>26</v>
      </c>
      <c r="G34">
        <v>13</v>
      </c>
      <c r="H34" s="82">
        <v>13500</v>
      </c>
      <c r="I34" s="86">
        <v>260</v>
      </c>
      <c r="J34">
        <v>26</v>
      </c>
    </row>
    <row r="35" spans="1:10">
      <c r="A35" s="68" t="str">
        <f>CONCATENATE("Number of students receiving a score of ",'1b. Get Ready-Select Indicators'!B36," or higher on 1+ AP exam")</f>
        <v>Number of students receiving a score of  or higher on 1+ AP exam</v>
      </c>
      <c r="F35">
        <v>27</v>
      </c>
      <c r="G35">
        <v>13.5</v>
      </c>
      <c r="H35" s="82">
        <v>14000</v>
      </c>
      <c r="I35" s="86">
        <v>270</v>
      </c>
      <c r="J35">
        <v>27</v>
      </c>
    </row>
    <row r="36" spans="1:10">
      <c r="F36">
        <v>28</v>
      </c>
      <c r="G36">
        <v>14</v>
      </c>
      <c r="H36" s="82">
        <v>14500</v>
      </c>
      <c r="I36" s="86">
        <v>280</v>
      </c>
      <c r="J36">
        <v>28</v>
      </c>
    </row>
    <row r="37" spans="1:10">
      <c r="A37" s="70" t="s">
        <v>183</v>
      </c>
      <c r="F37">
        <v>29</v>
      </c>
      <c r="G37">
        <v>14.5</v>
      </c>
      <c r="H37" s="82">
        <v>15000</v>
      </c>
      <c r="I37" s="86">
        <v>290</v>
      </c>
      <c r="J37">
        <v>29</v>
      </c>
    </row>
    <row r="38" spans="1:10">
      <c r="A38" s="74" t="s">
        <v>128</v>
      </c>
      <c r="F38">
        <v>30</v>
      </c>
      <c r="G38">
        <v>15</v>
      </c>
      <c r="H38" s="82">
        <v>15500</v>
      </c>
      <c r="I38" s="86">
        <v>300</v>
      </c>
      <c r="J38">
        <v>30</v>
      </c>
    </row>
    <row r="39" spans="1:10">
      <c r="A39" s="69" t="s">
        <v>125</v>
      </c>
      <c r="F39">
        <v>31</v>
      </c>
      <c r="G39">
        <v>15.5</v>
      </c>
      <c r="H39" s="82">
        <v>16000</v>
      </c>
      <c r="I39" s="86">
        <v>310</v>
      </c>
      <c r="J39">
        <v>31</v>
      </c>
    </row>
    <row r="40" spans="1:10">
      <c r="A40" s="68"/>
      <c r="F40">
        <v>32</v>
      </c>
      <c r="G40">
        <v>16</v>
      </c>
      <c r="H40" s="82">
        <v>16500</v>
      </c>
      <c r="I40" s="86">
        <v>320</v>
      </c>
      <c r="J40">
        <v>32</v>
      </c>
    </row>
    <row r="41" spans="1:10">
      <c r="F41">
        <v>33</v>
      </c>
      <c r="G41">
        <v>16.5</v>
      </c>
      <c r="H41" s="82">
        <v>17000</v>
      </c>
      <c r="I41" s="86">
        <v>330</v>
      </c>
      <c r="J41">
        <v>33</v>
      </c>
    </row>
    <row r="42" spans="1:10">
      <c r="A42" s="70" t="s">
        <v>184</v>
      </c>
      <c r="F42">
        <v>34</v>
      </c>
      <c r="G42">
        <v>17</v>
      </c>
      <c r="H42" s="82">
        <v>17500</v>
      </c>
      <c r="I42" s="86">
        <v>340</v>
      </c>
      <c r="J42">
        <v>34</v>
      </c>
    </row>
    <row r="43" spans="1:10">
      <c r="A43" s="69" t="s">
        <v>123</v>
      </c>
      <c r="F43">
        <v>35</v>
      </c>
      <c r="G43">
        <v>17.5</v>
      </c>
      <c r="H43" s="82">
        <v>18000</v>
      </c>
      <c r="I43" s="86">
        <v>350</v>
      </c>
      <c r="J43">
        <v>35</v>
      </c>
    </row>
    <row r="44" spans="1:10">
      <c r="A44" s="69" t="s">
        <v>124</v>
      </c>
      <c r="F44">
        <v>36</v>
      </c>
      <c r="G44">
        <v>18</v>
      </c>
      <c r="H44" s="82">
        <v>18500</v>
      </c>
      <c r="I44" s="86">
        <v>360</v>
      </c>
      <c r="J44">
        <v>36</v>
      </c>
    </row>
    <row r="45" spans="1:10">
      <c r="A45" s="68"/>
      <c r="F45">
        <v>37</v>
      </c>
      <c r="G45">
        <v>18.5</v>
      </c>
      <c r="H45" s="82">
        <v>19000</v>
      </c>
      <c r="I45" s="86">
        <v>370</v>
      </c>
      <c r="J45">
        <v>37</v>
      </c>
    </row>
    <row r="46" spans="1:10">
      <c r="F46">
        <v>38</v>
      </c>
      <c r="G46">
        <v>19</v>
      </c>
      <c r="H46" s="82">
        <v>19500</v>
      </c>
      <c r="I46" s="86">
        <v>380</v>
      </c>
      <c r="J46">
        <v>38</v>
      </c>
    </row>
    <row r="47" spans="1:10">
      <c r="A47" s="70" t="s">
        <v>185</v>
      </c>
      <c r="F47">
        <v>39</v>
      </c>
      <c r="G47">
        <v>19.5</v>
      </c>
      <c r="H47" s="82">
        <v>20000</v>
      </c>
      <c r="I47" s="86">
        <v>390</v>
      </c>
      <c r="J47">
        <v>39</v>
      </c>
    </row>
    <row r="48" spans="1:10">
      <c r="A48" s="69" t="s">
        <v>130</v>
      </c>
      <c r="F48">
        <v>40</v>
      </c>
      <c r="G48">
        <v>20</v>
      </c>
      <c r="H48" s="82">
        <v>20500</v>
      </c>
      <c r="I48" s="86">
        <v>400</v>
      </c>
      <c r="J48">
        <v>40</v>
      </c>
    </row>
    <row r="49" spans="1:10">
      <c r="A49" s="69" t="s">
        <v>186</v>
      </c>
      <c r="F49">
        <v>41</v>
      </c>
      <c r="G49">
        <v>20.5</v>
      </c>
      <c r="H49" s="82">
        <v>21000</v>
      </c>
      <c r="I49" s="86">
        <v>410</v>
      </c>
      <c r="J49">
        <v>41</v>
      </c>
    </row>
    <row r="50" spans="1:10">
      <c r="A50" s="68"/>
      <c r="F50">
        <v>42</v>
      </c>
      <c r="G50">
        <v>21</v>
      </c>
      <c r="H50" s="82">
        <v>21500</v>
      </c>
      <c r="I50" s="86">
        <v>420</v>
      </c>
      <c r="J50">
        <v>42</v>
      </c>
    </row>
    <row r="51" spans="1:10">
      <c r="F51">
        <v>43</v>
      </c>
      <c r="G51">
        <v>21.5</v>
      </c>
      <c r="H51" s="82">
        <v>22000</v>
      </c>
      <c r="I51" s="86">
        <v>430</v>
      </c>
      <c r="J51">
        <v>43</v>
      </c>
    </row>
    <row r="52" spans="1:10">
      <c r="A52" s="70" t="s">
        <v>187</v>
      </c>
      <c r="F52">
        <v>44</v>
      </c>
      <c r="G52">
        <v>22</v>
      </c>
      <c r="H52" s="82">
        <v>22500</v>
      </c>
      <c r="I52" s="86">
        <v>440</v>
      </c>
      <c r="J52">
        <v>44</v>
      </c>
    </row>
    <row r="53" spans="1:10">
      <c r="A53" s="69" t="s">
        <v>485</v>
      </c>
      <c r="F53">
        <v>45</v>
      </c>
      <c r="G53">
        <v>22.5</v>
      </c>
      <c r="H53" s="82">
        <v>23000</v>
      </c>
      <c r="I53" s="86">
        <v>450</v>
      </c>
      <c r="J53">
        <v>45</v>
      </c>
    </row>
    <row r="54" spans="1:10">
      <c r="A54" s="69" t="s">
        <v>131</v>
      </c>
      <c r="F54">
        <v>46</v>
      </c>
      <c r="G54">
        <v>23</v>
      </c>
      <c r="H54" s="82">
        <v>23500</v>
      </c>
      <c r="I54" s="86">
        <v>460</v>
      </c>
      <c r="J54">
        <v>46</v>
      </c>
    </row>
    <row r="55" spans="1:10">
      <c r="A55" s="68"/>
      <c r="F55">
        <v>47</v>
      </c>
      <c r="G55">
        <v>23.5</v>
      </c>
      <c r="H55" s="82">
        <v>24000</v>
      </c>
      <c r="I55" s="86">
        <v>470</v>
      </c>
      <c r="J55">
        <v>47</v>
      </c>
    </row>
    <row r="56" spans="1:10">
      <c r="F56">
        <v>48</v>
      </c>
      <c r="G56">
        <v>24</v>
      </c>
      <c r="H56" s="82">
        <v>24500</v>
      </c>
      <c r="I56" s="86">
        <v>480</v>
      </c>
      <c r="J56">
        <v>48</v>
      </c>
    </row>
    <row r="57" spans="1:10">
      <c r="A57" s="70" t="s">
        <v>188</v>
      </c>
      <c r="F57">
        <v>49</v>
      </c>
      <c r="G57">
        <v>24.5</v>
      </c>
      <c r="H57" s="82">
        <v>25000</v>
      </c>
      <c r="I57" s="86">
        <v>490</v>
      </c>
      <c r="J57">
        <v>49</v>
      </c>
    </row>
    <row r="58" spans="1:10">
      <c r="A58" s="69" t="s">
        <v>255</v>
      </c>
      <c r="F58">
        <v>50</v>
      </c>
      <c r="G58">
        <v>25</v>
      </c>
      <c r="H58" s="82">
        <v>25500</v>
      </c>
      <c r="I58" s="86">
        <v>500</v>
      </c>
      <c r="J58">
        <v>50</v>
      </c>
    </row>
    <row r="59" spans="1:10">
      <c r="A59" s="69" t="s">
        <v>256</v>
      </c>
      <c r="F59">
        <v>51</v>
      </c>
      <c r="H59" s="82">
        <v>26000</v>
      </c>
      <c r="I59" s="86">
        <v>510</v>
      </c>
      <c r="J59">
        <v>51</v>
      </c>
    </row>
    <row r="60" spans="1:10">
      <c r="A60" s="76" t="s">
        <v>257</v>
      </c>
      <c r="F60">
        <v>52</v>
      </c>
      <c r="H60" s="82">
        <v>26500</v>
      </c>
      <c r="I60" s="86">
        <v>520</v>
      </c>
      <c r="J60">
        <v>52</v>
      </c>
    </row>
    <row r="61" spans="1:10">
      <c r="A61" s="76"/>
      <c r="F61">
        <v>53</v>
      </c>
      <c r="H61" s="82">
        <v>27000</v>
      </c>
      <c r="I61" s="86">
        <v>530</v>
      </c>
      <c r="J61">
        <v>53</v>
      </c>
    </row>
    <row r="62" spans="1:10">
      <c r="A62" s="76"/>
      <c r="F62">
        <v>54</v>
      </c>
      <c r="H62" s="82">
        <v>27500</v>
      </c>
      <c r="I62" s="86">
        <v>540</v>
      </c>
      <c r="J62">
        <v>54</v>
      </c>
    </row>
    <row r="63" spans="1:10">
      <c r="F63">
        <v>55</v>
      </c>
      <c r="H63" s="82">
        <v>28000</v>
      </c>
      <c r="I63" s="86">
        <v>550</v>
      </c>
      <c r="J63">
        <v>55</v>
      </c>
    </row>
    <row r="64" spans="1:10">
      <c r="A64" s="70" t="s">
        <v>189</v>
      </c>
      <c r="F64">
        <v>56</v>
      </c>
      <c r="H64" s="82">
        <v>28500</v>
      </c>
      <c r="I64" s="86">
        <v>560</v>
      </c>
      <c r="J64">
        <v>56</v>
      </c>
    </row>
    <row r="65" spans="1:10">
      <c r="A65" s="69" t="s">
        <v>490</v>
      </c>
      <c r="F65">
        <v>57</v>
      </c>
      <c r="H65" s="82">
        <v>29000</v>
      </c>
      <c r="I65" s="86">
        <v>570</v>
      </c>
      <c r="J65">
        <v>57</v>
      </c>
    </row>
    <row r="66" spans="1:10">
      <c r="A66" s="69" t="s">
        <v>132</v>
      </c>
      <c r="F66">
        <v>58</v>
      </c>
      <c r="H66" s="82">
        <v>29500</v>
      </c>
      <c r="I66" s="86">
        <v>580</v>
      </c>
      <c r="J66">
        <v>58</v>
      </c>
    </row>
    <row r="67" spans="1:10">
      <c r="A67" s="68"/>
      <c r="F67">
        <v>59</v>
      </c>
      <c r="H67" s="82">
        <v>30000</v>
      </c>
      <c r="I67" s="86">
        <v>590</v>
      </c>
      <c r="J67">
        <v>59</v>
      </c>
    </row>
    <row r="68" spans="1:10">
      <c r="F68">
        <v>60</v>
      </c>
      <c r="H68" s="82">
        <v>30500</v>
      </c>
      <c r="I68" s="86">
        <v>600</v>
      </c>
      <c r="J68">
        <v>60</v>
      </c>
    </row>
    <row r="69" spans="1:10">
      <c r="A69" s="70" t="s">
        <v>190</v>
      </c>
      <c r="F69">
        <v>61</v>
      </c>
      <c r="H69" s="82">
        <v>31000</v>
      </c>
      <c r="I69" s="86">
        <v>610</v>
      </c>
      <c r="J69">
        <v>61</v>
      </c>
    </row>
    <row r="70" spans="1:10">
      <c r="A70" s="69" t="s">
        <v>133</v>
      </c>
      <c r="F70">
        <v>62</v>
      </c>
      <c r="H70" s="82">
        <v>31500</v>
      </c>
      <c r="I70" s="86">
        <v>620</v>
      </c>
      <c r="J70">
        <v>62</v>
      </c>
    </row>
    <row r="71" spans="1:10">
      <c r="A71" s="69" t="s">
        <v>134</v>
      </c>
      <c r="F71">
        <v>63</v>
      </c>
      <c r="H71" s="82">
        <v>32000</v>
      </c>
      <c r="I71" s="86">
        <v>630</v>
      </c>
      <c r="J71">
        <v>63</v>
      </c>
    </row>
    <row r="72" spans="1:10">
      <c r="A72" s="68" t="s">
        <v>191</v>
      </c>
      <c r="F72">
        <v>64</v>
      </c>
      <c r="H72" s="82">
        <v>32500</v>
      </c>
      <c r="I72" s="86">
        <v>640</v>
      </c>
      <c r="J72">
        <v>64</v>
      </c>
    </row>
    <row r="73" spans="1:10">
      <c r="F73">
        <v>65</v>
      </c>
      <c r="H73" s="82">
        <v>33000</v>
      </c>
      <c r="I73" s="86">
        <v>650</v>
      </c>
      <c r="J73">
        <v>65</v>
      </c>
    </row>
    <row r="74" spans="1:10">
      <c r="A74" s="70" t="s">
        <v>192</v>
      </c>
      <c r="F74">
        <v>66</v>
      </c>
      <c r="H74" s="82">
        <v>33500</v>
      </c>
      <c r="I74" s="86">
        <v>660</v>
      </c>
      <c r="J74">
        <v>66</v>
      </c>
    </row>
    <row r="75" spans="1:10">
      <c r="A75" s="69" t="s">
        <v>258</v>
      </c>
      <c r="F75">
        <v>67</v>
      </c>
      <c r="H75" s="82">
        <v>34000</v>
      </c>
      <c r="I75" s="86">
        <v>670</v>
      </c>
      <c r="J75">
        <v>67</v>
      </c>
    </row>
    <row r="76" spans="1:10">
      <c r="A76" s="69" t="s">
        <v>135</v>
      </c>
      <c r="F76">
        <v>68</v>
      </c>
      <c r="H76" s="82">
        <v>34500</v>
      </c>
      <c r="I76" s="86">
        <v>680</v>
      </c>
      <c r="J76">
        <v>68</v>
      </c>
    </row>
    <row r="77" spans="1:10">
      <c r="A77" s="68"/>
      <c r="F77">
        <v>69</v>
      </c>
      <c r="H77" s="82">
        <v>35000</v>
      </c>
      <c r="I77" s="86">
        <v>690</v>
      </c>
      <c r="J77">
        <v>69</v>
      </c>
    </row>
    <row r="78" spans="1:10">
      <c r="F78">
        <v>70</v>
      </c>
      <c r="H78" s="82">
        <v>35500</v>
      </c>
      <c r="I78" s="86">
        <v>700</v>
      </c>
      <c r="J78">
        <v>70</v>
      </c>
    </row>
    <row r="79" spans="1:10">
      <c r="A79" s="70" t="s">
        <v>192</v>
      </c>
      <c r="F79">
        <v>71</v>
      </c>
      <c r="H79" s="82">
        <v>36000</v>
      </c>
      <c r="I79" s="86">
        <v>710</v>
      </c>
      <c r="J79">
        <v>71</v>
      </c>
    </row>
    <row r="80" spans="1:10">
      <c r="A80" s="69" t="s">
        <v>136</v>
      </c>
      <c r="F80">
        <v>72</v>
      </c>
      <c r="H80" s="82">
        <v>36500</v>
      </c>
      <c r="I80" s="86">
        <v>720</v>
      </c>
      <c r="J80">
        <v>72</v>
      </c>
    </row>
    <row r="81" spans="1:10">
      <c r="A81" s="69" t="s">
        <v>193</v>
      </c>
      <c r="F81">
        <v>73</v>
      </c>
      <c r="H81" s="82">
        <v>37000</v>
      </c>
      <c r="I81" s="86">
        <v>730</v>
      </c>
      <c r="J81">
        <v>73</v>
      </c>
    </row>
    <row r="82" spans="1:10">
      <c r="A82" s="68"/>
      <c r="F82">
        <v>74</v>
      </c>
      <c r="H82" s="82">
        <v>37500</v>
      </c>
      <c r="I82" s="86">
        <v>740</v>
      </c>
      <c r="J82">
        <v>74</v>
      </c>
    </row>
    <row r="83" spans="1:10">
      <c r="F83">
        <v>75</v>
      </c>
      <c r="H83" s="82">
        <v>38000</v>
      </c>
      <c r="I83" s="86">
        <v>750</v>
      </c>
      <c r="J83">
        <v>75</v>
      </c>
    </row>
    <row r="84" spans="1:10" ht="15.75">
      <c r="A84" s="79" t="s">
        <v>17</v>
      </c>
      <c r="F84">
        <v>76</v>
      </c>
      <c r="H84" s="82">
        <v>38500</v>
      </c>
      <c r="I84" s="86">
        <v>760</v>
      </c>
      <c r="J84">
        <v>76</v>
      </c>
    </row>
    <row r="85" spans="1:10">
      <c r="F85">
        <v>77</v>
      </c>
      <c r="H85" s="82">
        <v>39000</v>
      </c>
      <c r="I85" s="86">
        <v>770</v>
      </c>
      <c r="J85">
        <v>77</v>
      </c>
    </row>
    <row r="86" spans="1:10">
      <c r="A86" s="70" t="s">
        <v>194</v>
      </c>
      <c r="F86">
        <v>78</v>
      </c>
      <c r="H86" s="82">
        <v>39500</v>
      </c>
      <c r="I86" s="86">
        <v>780</v>
      </c>
      <c r="J86">
        <v>78</v>
      </c>
    </row>
    <row r="87" spans="1:10">
      <c r="A87" s="69" t="str">
        <f>IF('1b. Get Ready-Select Indicators'!B64="","Number of students who missed X days of school in the last year",CONCATENATE("Number of students who missed ",'1b. Get Ready-Select Indicators'!B64," days of school in the last year"))</f>
        <v>Number of students who missed X days of school in the last year</v>
      </c>
      <c r="F87">
        <v>79</v>
      </c>
      <c r="H87" s="82">
        <v>40000</v>
      </c>
      <c r="I87" s="86">
        <v>790</v>
      </c>
      <c r="J87">
        <v>79</v>
      </c>
    </row>
    <row r="88" spans="1:10">
      <c r="A88" s="69" t="s">
        <v>138</v>
      </c>
      <c r="F88">
        <v>80</v>
      </c>
      <c r="H88" s="82">
        <v>40500</v>
      </c>
      <c r="I88" s="86">
        <v>800</v>
      </c>
      <c r="J88">
        <v>80</v>
      </c>
    </row>
    <row r="89" spans="1:10">
      <c r="A89" s="68"/>
      <c r="F89">
        <v>81</v>
      </c>
      <c r="H89" s="82">
        <v>41000</v>
      </c>
      <c r="I89" s="86">
        <v>810</v>
      </c>
      <c r="J89">
        <v>81</v>
      </c>
    </row>
    <row r="90" spans="1:10">
      <c r="F90">
        <v>82</v>
      </c>
      <c r="H90" s="82">
        <v>41500</v>
      </c>
      <c r="I90" s="86">
        <v>820</v>
      </c>
      <c r="J90">
        <v>82</v>
      </c>
    </row>
    <row r="91" spans="1:10">
      <c r="A91" s="70" t="s">
        <v>195</v>
      </c>
      <c r="F91">
        <v>83</v>
      </c>
      <c r="H91" s="82">
        <v>42000</v>
      </c>
      <c r="I91" s="86">
        <v>830</v>
      </c>
      <c r="J91">
        <v>83</v>
      </c>
    </row>
    <row r="92" spans="1:10">
      <c r="A92" s="69" t="s">
        <v>196</v>
      </c>
      <c r="F92">
        <v>84</v>
      </c>
      <c r="H92" s="82">
        <v>42500</v>
      </c>
      <c r="I92" s="86">
        <v>840</v>
      </c>
      <c r="J92">
        <v>84</v>
      </c>
    </row>
    <row r="93" spans="1:10">
      <c r="A93" s="69" t="s">
        <v>197</v>
      </c>
      <c r="F93">
        <v>85</v>
      </c>
      <c r="H93" s="82">
        <v>43000</v>
      </c>
      <c r="I93" s="86">
        <v>850</v>
      </c>
      <c r="J93">
        <v>85</v>
      </c>
    </row>
    <row r="94" spans="1:10">
      <c r="A94" s="68"/>
      <c r="F94">
        <v>86</v>
      </c>
      <c r="H94" s="82">
        <v>43500</v>
      </c>
      <c r="I94" s="86">
        <v>860</v>
      </c>
      <c r="J94">
        <v>86</v>
      </c>
    </row>
    <row r="95" spans="1:10">
      <c r="A95" s="70" t="s">
        <v>198</v>
      </c>
      <c r="F95">
        <v>87</v>
      </c>
      <c r="H95" s="82">
        <v>44000</v>
      </c>
      <c r="I95" s="86">
        <v>870</v>
      </c>
      <c r="J95">
        <v>87</v>
      </c>
    </row>
    <row r="96" spans="1:10">
      <c r="A96" s="69" t="s">
        <v>199</v>
      </c>
      <c r="F96">
        <v>88</v>
      </c>
      <c r="H96" s="82">
        <v>44500</v>
      </c>
      <c r="I96" s="86">
        <v>880</v>
      </c>
      <c r="J96">
        <v>88</v>
      </c>
    </row>
    <row r="97" spans="1:10">
      <c r="A97" s="69" t="s">
        <v>200</v>
      </c>
      <c r="F97">
        <v>89</v>
      </c>
      <c r="H97" s="82">
        <v>45000</v>
      </c>
      <c r="I97" s="86">
        <v>890</v>
      </c>
      <c r="J97">
        <v>89</v>
      </c>
    </row>
    <row r="98" spans="1:10">
      <c r="A98" s="68"/>
      <c r="F98">
        <v>90</v>
      </c>
      <c r="H98" s="82">
        <v>45500</v>
      </c>
      <c r="I98" s="86">
        <v>900</v>
      </c>
      <c r="J98">
        <v>90</v>
      </c>
    </row>
    <row r="99" spans="1:10">
      <c r="F99">
        <v>91</v>
      </c>
      <c r="H99" s="82">
        <v>46000</v>
      </c>
      <c r="I99" s="86">
        <v>910</v>
      </c>
      <c r="J99">
        <v>91</v>
      </c>
    </row>
    <row r="100" spans="1:10">
      <c r="A100" s="70" t="s">
        <v>201</v>
      </c>
      <c r="F100">
        <v>92</v>
      </c>
      <c r="H100" s="82">
        <v>46500</v>
      </c>
      <c r="I100" s="86">
        <v>920</v>
      </c>
      <c r="J100">
        <v>92</v>
      </c>
    </row>
    <row r="101" spans="1:10">
      <c r="A101" s="69" t="s">
        <v>202</v>
      </c>
      <c r="F101">
        <v>93</v>
      </c>
      <c r="H101" s="82">
        <v>47000</v>
      </c>
      <c r="I101" s="86">
        <v>930</v>
      </c>
      <c r="J101">
        <v>93</v>
      </c>
    </row>
    <row r="102" spans="1:10">
      <c r="A102" s="69" t="s">
        <v>207</v>
      </c>
      <c r="F102">
        <v>94</v>
      </c>
      <c r="H102" s="82">
        <v>47500</v>
      </c>
      <c r="I102" s="86">
        <v>940</v>
      </c>
      <c r="J102">
        <v>94</v>
      </c>
    </row>
    <row r="103" spans="1:10">
      <c r="A103" s="68"/>
      <c r="F103">
        <v>95</v>
      </c>
      <c r="H103" s="82">
        <v>48000</v>
      </c>
      <c r="I103" s="86">
        <v>950</v>
      </c>
      <c r="J103">
        <v>95</v>
      </c>
    </row>
    <row r="104" spans="1:10">
      <c r="F104">
        <v>96</v>
      </c>
      <c r="H104" s="82">
        <v>48500</v>
      </c>
      <c r="I104" s="86">
        <v>960</v>
      </c>
      <c r="J104">
        <v>96</v>
      </c>
    </row>
    <row r="105" spans="1:10" ht="15.75">
      <c r="A105" s="80" t="s">
        <v>139</v>
      </c>
      <c r="F105">
        <v>97</v>
      </c>
      <c r="H105" s="82">
        <v>49000</v>
      </c>
      <c r="I105" s="86">
        <v>970</v>
      </c>
      <c r="J105">
        <v>97</v>
      </c>
    </row>
    <row r="106" spans="1:10">
      <c r="F106">
        <v>98</v>
      </c>
      <c r="H106" s="82">
        <v>49500</v>
      </c>
      <c r="I106" s="86">
        <v>980</v>
      </c>
      <c r="J106">
        <v>98</v>
      </c>
    </row>
    <row r="107" spans="1:10">
      <c r="A107" s="70" t="s">
        <v>203</v>
      </c>
      <c r="F107">
        <v>99</v>
      </c>
      <c r="H107" s="82">
        <v>50000</v>
      </c>
      <c r="I107" s="86">
        <v>990</v>
      </c>
      <c r="J107">
        <v>99</v>
      </c>
    </row>
    <row r="108" spans="1:10">
      <c r="A108" s="69" t="s">
        <v>169</v>
      </c>
      <c r="F108">
        <v>100</v>
      </c>
      <c r="H108" s="82">
        <v>50500</v>
      </c>
      <c r="I108" s="86">
        <v>1000</v>
      </c>
      <c r="J108">
        <v>100</v>
      </c>
    </row>
    <row r="109" spans="1:10">
      <c r="H109" s="82">
        <v>51000</v>
      </c>
      <c r="I109" s="86">
        <v>1010</v>
      </c>
      <c r="J109">
        <v>101</v>
      </c>
    </row>
    <row r="110" spans="1:10">
      <c r="A110" s="70" t="s">
        <v>264</v>
      </c>
      <c r="H110" s="82">
        <v>52000</v>
      </c>
      <c r="I110" s="86">
        <v>1030</v>
      </c>
      <c r="J110">
        <v>103</v>
      </c>
    </row>
    <row r="111" spans="1:10">
      <c r="A111" s="69" t="s">
        <v>378</v>
      </c>
      <c r="H111" s="82">
        <v>52500</v>
      </c>
      <c r="I111" s="86">
        <v>1040</v>
      </c>
      <c r="J111">
        <v>104</v>
      </c>
    </row>
    <row r="112" spans="1:10">
      <c r="A112" s="69" t="s">
        <v>379</v>
      </c>
      <c r="H112" s="82">
        <v>53000</v>
      </c>
      <c r="I112" s="86">
        <v>1050</v>
      </c>
      <c r="J112">
        <v>105</v>
      </c>
    </row>
    <row r="113" spans="1:10">
      <c r="H113" s="82">
        <v>53500</v>
      </c>
      <c r="I113" s="86">
        <v>1060</v>
      </c>
      <c r="J113">
        <v>106</v>
      </c>
    </row>
    <row r="114" spans="1:10">
      <c r="A114" s="70" t="s">
        <v>204</v>
      </c>
      <c r="H114" s="82">
        <v>54000</v>
      </c>
      <c r="I114" s="86">
        <v>1070</v>
      </c>
      <c r="J114">
        <v>107</v>
      </c>
    </row>
    <row r="115" spans="1:10">
      <c r="A115" s="69" t="s">
        <v>157</v>
      </c>
      <c r="H115" s="82">
        <v>54500</v>
      </c>
      <c r="I115" s="86">
        <v>1080</v>
      </c>
      <c r="J115">
        <v>108</v>
      </c>
    </row>
    <row r="116" spans="1:10">
      <c r="A116" s="69" t="s">
        <v>158</v>
      </c>
      <c r="H116" s="82">
        <v>55000</v>
      </c>
      <c r="I116" s="86">
        <v>1090</v>
      </c>
      <c r="J116">
        <v>109</v>
      </c>
    </row>
    <row r="117" spans="1:10">
      <c r="H117" s="82">
        <v>55500</v>
      </c>
      <c r="I117" s="86">
        <v>1100</v>
      </c>
      <c r="J117">
        <v>110</v>
      </c>
    </row>
    <row r="118" spans="1:10">
      <c r="A118" s="70" t="s">
        <v>140</v>
      </c>
      <c r="H118" s="82">
        <v>56000</v>
      </c>
      <c r="I118" s="86">
        <v>1110</v>
      </c>
      <c r="J118">
        <v>111</v>
      </c>
    </row>
    <row r="119" spans="1:10">
      <c r="A119" s="69" t="s">
        <v>159</v>
      </c>
      <c r="H119" s="82">
        <v>56500</v>
      </c>
      <c r="I119" s="86">
        <v>1120</v>
      </c>
      <c r="J119">
        <v>112</v>
      </c>
    </row>
    <row r="120" spans="1:10">
      <c r="A120" s="69" t="s">
        <v>160</v>
      </c>
      <c r="H120" s="82">
        <v>57000</v>
      </c>
      <c r="I120" s="86">
        <v>1130</v>
      </c>
      <c r="J120">
        <v>113</v>
      </c>
    </row>
    <row r="121" spans="1:10">
      <c r="H121" s="82">
        <v>57500</v>
      </c>
      <c r="I121" s="86">
        <v>1140</v>
      </c>
      <c r="J121">
        <v>114</v>
      </c>
    </row>
    <row r="122" spans="1:10">
      <c r="A122" s="70" t="s">
        <v>205</v>
      </c>
      <c r="H122" s="82">
        <v>58000</v>
      </c>
      <c r="I122" s="86">
        <v>1150</v>
      </c>
      <c r="J122">
        <v>115</v>
      </c>
    </row>
    <row r="123" spans="1:10">
      <c r="A123" s="69" t="s">
        <v>259</v>
      </c>
      <c r="H123" s="82">
        <v>58500</v>
      </c>
      <c r="I123" s="86">
        <v>1160</v>
      </c>
      <c r="J123">
        <v>116</v>
      </c>
    </row>
    <row r="124" spans="1:10">
      <c r="A124" s="69" t="s">
        <v>141</v>
      </c>
      <c r="H124" s="82">
        <v>59000</v>
      </c>
      <c r="I124" s="86">
        <v>1170</v>
      </c>
      <c r="J124">
        <v>117</v>
      </c>
    </row>
    <row r="125" spans="1:10">
      <c r="A125" s="21" t="s">
        <v>209</v>
      </c>
      <c r="H125" s="82">
        <v>59500</v>
      </c>
      <c r="I125" s="86">
        <v>1180</v>
      </c>
      <c r="J125">
        <v>118</v>
      </c>
    </row>
    <row r="126" spans="1:10">
      <c r="H126" s="82">
        <v>60000</v>
      </c>
      <c r="I126" s="86">
        <v>1190</v>
      </c>
      <c r="J126">
        <v>119</v>
      </c>
    </row>
    <row r="127" spans="1:10">
      <c r="A127" s="70" t="s">
        <v>206</v>
      </c>
      <c r="H127" s="82">
        <v>60500</v>
      </c>
      <c r="I127" s="86">
        <v>1200</v>
      </c>
      <c r="J127">
        <v>120</v>
      </c>
    </row>
    <row r="128" spans="1:10">
      <c r="A128" s="69" t="s">
        <v>211</v>
      </c>
      <c r="H128" s="82">
        <v>61000</v>
      </c>
      <c r="I128" s="86">
        <v>1210</v>
      </c>
      <c r="J128">
        <v>121</v>
      </c>
    </row>
    <row r="129" spans="1:10">
      <c r="A129" s="69" t="s">
        <v>210</v>
      </c>
      <c r="H129" s="82">
        <v>61500</v>
      </c>
      <c r="I129" s="86">
        <v>1220</v>
      </c>
      <c r="J129">
        <v>122</v>
      </c>
    </row>
    <row r="130" spans="1:10">
      <c r="H130" s="82">
        <v>62000</v>
      </c>
      <c r="I130" s="86">
        <v>1230</v>
      </c>
      <c r="J130">
        <v>123</v>
      </c>
    </row>
    <row r="131" spans="1:10">
      <c r="H131" s="82">
        <v>62500</v>
      </c>
      <c r="I131" s="86">
        <v>1240</v>
      </c>
      <c r="J131">
        <v>124</v>
      </c>
    </row>
    <row r="132" spans="1:10">
      <c r="H132" s="82">
        <v>63000</v>
      </c>
      <c r="I132" s="86">
        <v>1250</v>
      </c>
      <c r="J132">
        <v>125</v>
      </c>
    </row>
    <row r="133" spans="1:10">
      <c r="H133" s="82">
        <v>63500</v>
      </c>
      <c r="I133" s="86">
        <v>1260</v>
      </c>
      <c r="J133">
        <v>126</v>
      </c>
    </row>
    <row r="134" spans="1:10">
      <c r="H134" s="82">
        <v>64000</v>
      </c>
      <c r="I134" s="86">
        <v>1270</v>
      </c>
      <c r="J134">
        <v>127</v>
      </c>
    </row>
    <row r="135" spans="1:10">
      <c r="H135" s="82">
        <v>64500</v>
      </c>
      <c r="I135" s="86">
        <v>1280</v>
      </c>
      <c r="J135">
        <v>128</v>
      </c>
    </row>
    <row r="136" spans="1:10">
      <c r="H136" s="82">
        <v>65000</v>
      </c>
      <c r="I136" s="86">
        <v>1290</v>
      </c>
      <c r="J136">
        <v>129</v>
      </c>
    </row>
    <row r="137" spans="1:10">
      <c r="H137" s="82">
        <v>65500</v>
      </c>
      <c r="I137" s="86">
        <v>1300</v>
      </c>
      <c r="J137">
        <v>130</v>
      </c>
    </row>
    <row r="138" spans="1:10">
      <c r="H138" s="82">
        <v>66000</v>
      </c>
      <c r="I138" s="86">
        <v>1310</v>
      </c>
      <c r="J138">
        <v>131</v>
      </c>
    </row>
    <row r="139" spans="1:10">
      <c r="H139" s="82">
        <v>66500</v>
      </c>
      <c r="I139" s="86">
        <v>1320</v>
      </c>
      <c r="J139">
        <v>132</v>
      </c>
    </row>
    <row r="140" spans="1:10">
      <c r="H140" s="82">
        <v>67000</v>
      </c>
      <c r="I140" s="86">
        <v>1330</v>
      </c>
      <c r="J140">
        <v>133</v>
      </c>
    </row>
    <row r="141" spans="1:10">
      <c r="H141" s="82">
        <v>67500</v>
      </c>
      <c r="I141" s="86">
        <v>1340</v>
      </c>
      <c r="J141">
        <v>134</v>
      </c>
    </row>
    <row r="142" spans="1:10">
      <c r="H142" s="82">
        <v>68000</v>
      </c>
      <c r="I142" s="86">
        <v>1350</v>
      </c>
      <c r="J142">
        <v>135</v>
      </c>
    </row>
    <row r="143" spans="1:10">
      <c r="H143" s="82">
        <v>68500</v>
      </c>
      <c r="I143" s="86">
        <v>1360</v>
      </c>
      <c r="J143">
        <v>136</v>
      </c>
    </row>
    <row r="144" spans="1:10">
      <c r="H144" s="82">
        <v>69000</v>
      </c>
      <c r="I144" s="86">
        <v>1370</v>
      </c>
      <c r="J144">
        <v>137</v>
      </c>
    </row>
    <row r="145" spans="8:10">
      <c r="H145" s="82">
        <v>69500</v>
      </c>
      <c r="I145" s="86">
        <v>1380</v>
      </c>
      <c r="J145">
        <v>138</v>
      </c>
    </row>
    <row r="146" spans="8:10">
      <c r="H146" s="82">
        <v>70000</v>
      </c>
      <c r="I146" s="86">
        <v>1390</v>
      </c>
      <c r="J146">
        <v>139</v>
      </c>
    </row>
    <row r="147" spans="8:10">
      <c r="H147" s="82">
        <v>70500</v>
      </c>
      <c r="I147" s="86">
        <v>1400</v>
      </c>
      <c r="J147">
        <v>140</v>
      </c>
    </row>
    <row r="148" spans="8:10">
      <c r="H148" s="82">
        <v>71000</v>
      </c>
      <c r="I148" s="86">
        <v>1410</v>
      </c>
      <c r="J148">
        <v>141</v>
      </c>
    </row>
    <row r="149" spans="8:10">
      <c r="H149" s="82">
        <v>71500</v>
      </c>
      <c r="I149" s="86">
        <v>1420</v>
      </c>
      <c r="J149">
        <v>142</v>
      </c>
    </row>
    <row r="150" spans="8:10">
      <c r="H150" s="82">
        <v>72000</v>
      </c>
      <c r="I150" s="86">
        <v>1430</v>
      </c>
      <c r="J150">
        <v>143</v>
      </c>
    </row>
    <row r="151" spans="8:10">
      <c r="H151" s="82">
        <v>72500</v>
      </c>
      <c r="I151" s="86">
        <v>1440</v>
      </c>
      <c r="J151">
        <v>144</v>
      </c>
    </row>
    <row r="152" spans="8:10">
      <c r="H152" s="82">
        <v>73000</v>
      </c>
      <c r="I152" s="86">
        <v>1450</v>
      </c>
      <c r="J152">
        <v>145</v>
      </c>
    </row>
    <row r="153" spans="8:10">
      <c r="H153" s="82">
        <v>73500</v>
      </c>
      <c r="I153" s="86">
        <v>1460</v>
      </c>
      <c r="J153">
        <v>146</v>
      </c>
    </row>
    <row r="154" spans="8:10">
      <c r="H154" s="82">
        <v>74000</v>
      </c>
      <c r="I154" s="86">
        <v>1470</v>
      </c>
      <c r="J154">
        <v>147</v>
      </c>
    </row>
    <row r="155" spans="8:10">
      <c r="H155" s="82">
        <v>74500</v>
      </c>
      <c r="I155" s="86">
        <v>1480</v>
      </c>
      <c r="J155">
        <v>148</v>
      </c>
    </row>
    <row r="156" spans="8:10">
      <c r="H156" s="82">
        <v>75000</v>
      </c>
      <c r="I156" s="86">
        <v>1490</v>
      </c>
      <c r="J156">
        <v>149</v>
      </c>
    </row>
    <row r="157" spans="8:10">
      <c r="H157" s="82">
        <v>75500</v>
      </c>
      <c r="I157" s="86">
        <v>1500</v>
      </c>
      <c r="J157">
        <v>150</v>
      </c>
    </row>
    <row r="158" spans="8:10">
      <c r="H158" s="82">
        <v>76000</v>
      </c>
      <c r="I158" s="86">
        <v>1510</v>
      </c>
      <c r="J158" t="s">
        <v>173</v>
      </c>
    </row>
    <row r="159" spans="8:10">
      <c r="H159" s="82">
        <v>76500</v>
      </c>
      <c r="I159" s="86">
        <v>1520</v>
      </c>
    </row>
    <row r="160" spans="8:10">
      <c r="H160" s="82">
        <v>77000</v>
      </c>
      <c r="I160" s="86">
        <v>1530</v>
      </c>
    </row>
    <row r="161" spans="8:9">
      <c r="H161" s="82">
        <v>77500</v>
      </c>
      <c r="I161" s="86">
        <v>1540</v>
      </c>
    </row>
    <row r="162" spans="8:9">
      <c r="H162" s="82">
        <v>78000</v>
      </c>
      <c r="I162" s="86">
        <v>1550</v>
      </c>
    </row>
    <row r="163" spans="8:9">
      <c r="H163" s="82">
        <v>78500</v>
      </c>
      <c r="I163" s="86">
        <v>1560</v>
      </c>
    </row>
    <row r="164" spans="8:9">
      <c r="H164" s="82">
        <v>79000</v>
      </c>
      <c r="I164" s="86">
        <v>1570</v>
      </c>
    </row>
    <row r="165" spans="8:9">
      <c r="H165" s="82">
        <v>79500</v>
      </c>
      <c r="I165" s="86">
        <v>1580</v>
      </c>
    </row>
    <row r="166" spans="8:9">
      <c r="H166" s="82">
        <v>80000</v>
      </c>
      <c r="I166" s="86">
        <v>1590</v>
      </c>
    </row>
    <row r="167" spans="8:9">
      <c r="H167" s="82">
        <v>80500</v>
      </c>
      <c r="I167" s="86">
        <v>1600</v>
      </c>
    </row>
    <row r="168" spans="8:9">
      <c r="H168" s="82">
        <v>81000</v>
      </c>
      <c r="I168" s="86">
        <v>1610</v>
      </c>
    </row>
    <row r="169" spans="8:9">
      <c r="H169" s="82">
        <v>81500</v>
      </c>
      <c r="I169" s="86">
        <v>1620</v>
      </c>
    </row>
    <row r="170" spans="8:9">
      <c r="H170" s="82">
        <v>82000</v>
      </c>
      <c r="I170" s="86">
        <v>1630</v>
      </c>
    </row>
    <row r="171" spans="8:9">
      <c r="H171" s="82">
        <v>82500</v>
      </c>
      <c r="I171" s="86">
        <v>1640</v>
      </c>
    </row>
    <row r="172" spans="8:9">
      <c r="H172" s="82">
        <v>83000</v>
      </c>
      <c r="I172" s="86">
        <v>1650</v>
      </c>
    </row>
    <row r="173" spans="8:9">
      <c r="H173" s="82">
        <v>83500</v>
      </c>
      <c r="I173" s="86">
        <v>1660</v>
      </c>
    </row>
    <row r="174" spans="8:9">
      <c r="H174" s="82">
        <v>84000</v>
      </c>
      <c r="I174" s="86">
        <v>1670</v>
      </c>
    </row>
    <row r="175" spans="8:9">
      <c r="H175" s="82">
        <v>84500</v>
      </c>
      <c r="I175" s="86">
        <v>1680</v>
      </c>
    </row>
    <row r="176" spans="8:9">
      <c r="H176" s="82">
        <v>85000</v>
      </c>
      <c r="I176" s="86">
        <v>1690</v>
      </c>
    </row>
    <row r="177" spans="8:9">
      <c r="H177" s="82">
        <v>85500</v>
      </c>
      <c r="I177" s="86">
        <v>1700</v>
      </c>
    </row>
    <row r="178" spans="8:9">
      <c r="H178" s="82">
        <v>86000</v>
      </c>
      <c r="I178" s="86">
        <v>1710</v>
      </c>
    </row>
    <row r="179" spans="8:9">
      <c r="H179" s="82">
        <v>86500</v>
      </c>
      <c r="I179" s="86">
        <v>1720</v>
      </c>
    </row>
    <row r="180" spans="8:9">
      <c r="H180" s="82">
        <v>87000</v>
      </c>
      <c r="I180" s="86">
        <v>1730</v>
      </c>
    </row>
    <row r="181" spans="8:9">
      <c r="H181" s="82">
        <v>87500</v>
      </c>
      <c r="I181" s="86">
        <v>1740</v>
      </c>
    </row>
    <row r="182" spans="8:9">
      <c r="H182" s="82">
        <v>88000</v>
      </c>
      <c r="I182" s="86">
        <v>1750</v>
      </c>
    </row>
    <row r="183" spans="8:9">
      <c r="H183" s="82">
        <v>88500</v>
      </c>
      <c r="I183" s="86">
        <v>1760</v>
      </c>
    </row>
    <row r="184" spans="8:9">
      <c r="H184" s="82">
        <v>89000</v>
      </c>
      <c r="I184" s="86">
        <v>1770</v>
      </c>
    </row>
    <row r="185" spans="8:9">
      <c r="H185" s="82">
        <v>89500</v>
      </c>
      <c r="I185" s="86">
        <v>1780</v>
      </c>
    </row>
    <row r="186" spans="8:9">
      <c r="H186" s="82">
        <v>90000</v>
      </c>
      <c r="I186" s="86">
        <v>1790</v>
      </c>
    </row>
    <row r="187" spans="8:9">
      <c r="H187" s="82">
        <v>90500</v>
      </c>
      <c r="I187" s="86">
        <v>1800</v>
      </c>
    </row>
    <row r="188" spans="8:9">
      <c r="H188" s="82">
        <v>91000</v>
      </c>
      <c r="I188" s="86">
        <v>1810</v>
      </c>
    </row>
    <row r="189" spans="8:9">
      <c r="H189" s="82">
        <v>91500</v>
      </c>
      <c r="I189" s="86">
        <v>1820</v>
      </c>
    </row>
    <row r="190" spans="8:9">
      <c r="H190" s="82">
        <v>92000</v>
      </c>
      <c r="I190" s="86">
        <v>1830</v>
      </c>
    </row>
    <row r="191" spans="8:9">
      <c r="H191" s="82">
        <v>92500</v>
      </c>
      <c r="I191" s="86">
        <v>1840</v>
      </c>
    </row>
    <row r="192" spans="8:9">
      <c r="H192" s="82">
        <v>93000</v>
      </c>
      <c r="I192" s="86">
        <v>1850</v>
      </c>
    </row>
    <row r="193" spans="8:9">
      <c r="H193" s="82">
        <v>93500</v>
      </c>
      <c r="I193" s="86">
        <v>1860</v>
      </c>
    </row>
    <row r="194" spans="8:9">
      <c r="H194" s="82">
        <v>94000</v>
      </c>
      <c r="I194" s="86">
        <v>1870</v>
      </c>
    </row>
    <row r="195" spans="8:9">
      <c r="H195" s="82">
        <v>94500</v>
      </c>
      <c r="I195" s="86">
        <v>1880</v>
      </c>
    </row>
    <row r="196" spans="8:9">
      <c r="H196" s="82">
        <v>95000</v>
      </c>
      <c r="I196" s="86">
        <v>1890</v>
      </c>
    </row>
    <row r="197" spans="8:9">
      <c r="H197" s="82">
        <v>95500</v>
      </c>
      <c r="I197" s="86">
        <v>1900</v>
      </c>
    </row>
    <row r="198" spans="8:9">
      <c r="H198" s="82">
        <v>96000</v>
      </c>
      <c r="I198" s="86">
        <v>1910</v>
      </c>
    </row>
    <row r="199" spans="8:9">
      <c r="H199" s="82">
        <v>96500</v>
      </c>
      <c r="I199" s="86">
        <v>1920</v>
      </c>
    </row>
    <row r="200" spans="8:9">
      <c r="H200" s="82">
        <v>97000</v>
      </c>
      <c r="I200" s="86">
        <v>1930</v>
      </c>
    </row>
    <row r="201" spans="8:9">
      <c r="H201" s="82">
        <v>97500</v>
      </c>
      <c r="I201" s="86">
        <v>1940</v>
      </c>
    </row>
    <row r="202" spans="8:9">
      <c r="H202" s="82">
        <v>98000</v>
      </c>
      <c r="I202" s="86">
        <v>1950</v>
      </c>
    </row>
    <row r="203" spans="8:9">
      <c r="H203" s="82">
        <v>98500</v>
      </c>
      <c r="I203" s="86">
        <v>1960</v>
      </c>
    </row>
    <row r="204" spans="8:9">
      <c r="H204" s="82">
        <v>99000</v>
      </c>
      <c r="I204" s="86">
        <v>1970</v>
      </c>
    </row>
    <row r="205" spans="8:9">
      <c r="H205" s="82">
        <v>99500</v>
      </c>
      <c r="I205" s="86">
        <v>1980</v>
      </c>
    </row>
    <row r="206" spans="8:9">
      <c r="H206" s="82">
        <v>100000</v>
      </c>
      <c r="I206" s="86">
        <v>1990</v>
      </c>
    </row>
    <row r="207" spans="8:9">
      <c r="H207" s="5" t="s">
        <v>168</v>
      </c>
      <c r="I207" s="86">
        <v>2000</v>
      </c>
    </row>
    <row r="208" spans="8:9">
      <c r="I208" s="86">
        <v>2010</v>
      </c>
    </row>
    <row r="209" spans="9:9">
      <c r="I209" s="86">
        <v>2020</v>
      </c>
    </row>
    <row r="210" spans="9:9">
      <c r="I210" s="86">
        <v>2030</v>
      </c>
    </row>
    <row r="211" spans="9:9">
      <c r="I211" s="86">
        <v>2040</v>
      </c>
    </row>
    <row r="212" spans="9:9">
      <c r="I212" s="86">
        <v>2050</v>
      </c>
    </row>
    <row r="213" spans="9:9">
      <c r="I213" s="86">
        <v>2060</v>
      </c>
    </row>
    <row r="214" spans="9:9">
      <c r="I214" s="86">
        <v>2070</v>
      </c>
    </row>
    <row r="215" spans="9:9">
      <c r="I215" s="86">
        <v>2080</v>
      </c>
    </row>
    <row r="216" spans="9:9">
      <c r="I216" s="86">
        <v>2090</v>
      </c>
    </row>
    <row r="217" spans="9:9">
      <c r="I217" s="86">
        <v>2100</v>
      </c>
    </row>
    <row r="218" spans="9:9">
      <c r="I218" s="86">
        <v>2110</v>
      </c>
    </row>
    <row r="219" spans="9:9">
      <c r="I219" s="86">
        <v>2120</v>
      </c>
    </row>
    <row r="220" spans="9:9">
      <c r="I220" s="86">
        <v>2130</v>
      </c>
    </row>
    <row r="221" spans="9:9">
      <c r="I221" s="86">
        <v>2140</v>
      </c>
    </row>
    <row r="222" spans="9:9">
      <c r="I222" s="86">
        <v>2150</v>
      </c>
    </row>
    <row r="223" spans="9:9">
      <c r="I223" s="86">
        <v>2160</v>
      </c>
    </row>
    <row r="224" spans="9:9">
      <c r="I224" s="86">
        <v>2170</v>
      </c>
    </row>
    <row r="225" spans="9:9">
      <c r="I225" s="86">
        <v>2180</v>
      </c>
    </row>
    <row r="226" spans="9:9">
      <c r="I226" s="86">
        <v>2190</v>
      </c>
    </row>
    <row r="227" spans="9:9">
      <c r="I227" s="86">
        <v>2200</v>
      </c>
    </row>
    <row r="228" spans="9:9">
      <c r="I228" s="86">
        <v>2210</v>
      </c>
    </row>
    <row r="229" spans="9:9">
      <c r="I229" s="86">
        <v>2220</v>
      </c>
    </row>
    <row r="230" spans="9:9">
      <c r="I230" s="86">
        <v>2230</v>
      </c>
    </row>
    <row r="231" spans="9:9">
      <c r="I231" s="86">
        <v>2240</v>
      </c>
    </row>
    <row r="232" spans="9:9">
      <c r="I232" s="86">
        <v>2250</v>
      </c>
    </row>
    <row r="233" spans="9:9">
      <c r="I233" s="86">
        <v>2260</v>
      </c>
    </row>
    <row r="234" spans="9:9">
      <c r="I234" s="86">
        <v>2270</v>
      </c>
    </row>
    <row r="235" spans="9:9">
      <c r="I235" s="86">
        <v>2280</v>
      </c>
    </row>
    <row r="236" spans="9:9">
      <c r="I236" s="86">
        <v>2290</v>
      </c>
    </row>
    <row r="237" spans="9:9">
      <c r="I237" s="86">
        <v>2300</v>
      </c>
    </row>
    <row r="238" spans="9:9">
      <c r="I238" s="86">
        <v>2310</v>
      </c>
    </row>
    <row r="239" spans="9:9">
      <c r="I239" s="86">
        <v>2320</v>
      </c>
    </row>
    <row r="240" spans="9:9">
      <c r="I240" s="86">
        <v>2330</v>
      </c>
    </row>
    <row r="241" spans="9:9">
      <c r="I241" s="86">
        <v>2340</v>
      </c>
    </row>
    <row r="242" spans="9:9">
      <c r="I242" s="86">
        <v>2350</v>
      </c>
    </row>
    <row r="243" spans="9:9">
      <c r="I243" s="86">
        <v>2360</v>
      </c>
    </row>
    <row r="244" spans="9:9">
      <c r="I244" s="86">
        <v>2370</v>
      </c>
    </row>
    <row r="245" spans="9:9">
      <c r="I245" s="86">
        <v>2380</v>
      </c>
    </row>
    <row r="246" spans="9:9">
      <c r="I246" s="86">
        <v>2390</v>
      </c>
    </row>
    <row r="247" spans="9:9">
      <c r="I247" s="86">
        <v>2400</v>
      </c>
    </row>
    <row r="248" spans="9:9">
      <c r="I248" s="86">
        <v>2410</v>
      </c>
    </row>
    <row r="249" spans="9:9">
      <c r="I249" s="86">
        <v>2420</v>
      </c>
    </row>
    <row r="250" spans="9:9">
      <c r="I250" s="86">
        <v>2430</v>
      </c>
    </row>
    <row r="251" spans="9:9">
      <c r="I251" s="86">
        <v>2440</v>
      </c>
    </row>
    <row r="252" spans="9:9">
      <c r="I252" s="86">
        <v>2450</v>
      </c>
    </row>
    <row r="253" spans="9:9">
      <c r="I253" s="86">
        <v>2460</v>
      </c>
    </row>
    <row r="254" spans="9:9">
      <c r="I254" s="86">
        <v>2470</v>
      </c>
    </row>
    <row r="255" spans="9:9">
      <c r="I255" s="86">
        <v>2480</v>
      </c>
    </row>
    <row r="256" spans="9:9">
      <c r="I256" s="86">
        <v>2490</v>
      </c>
    </row>
    <row r="257" spans="9:9">
      <c r="I257" s="86">
        <v>2500</v>
      </c>
    </row>
  </sheetData>
  <sheetProtection sheet="1" objects="1" scenario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rgb="FFFFC000"/>
    <pageSetUpPr autoPageBreaks="0"/>
  </sheetPr>
  <dimension ref="B1:AA64"/>
  <sheetViews>
    <sheetView topLeftCell="B1" zoomScaleNormal="100" workbookViewId="0">
      <pane ySplit="1" topLeftCell="A2" activePane="bottomLeft" state="frozen"/>
      <selection activeCell="H7" sqref="H7"/>
      <selection pane="bottomLeft" activeCell="B1" sqref="B1:Z1"/>
    </sheetView>
  </sheetViews>
  <sheetFormatPr defaultColWidth="9.1328125" defaultRowHeight="14.25"/>
  <cols>
    <col min="1" max="1" width="3.59765625" style="7" customWidth="1"/>
    <col min="2" max="2" width="43.1328125" style="7" customWidth="1"/>
    <col min="3" max="3" width="1.59765625" style="7" customWidth="1"/>
    <col min="4" max="4" width="15.86328125" style="7" customWidth="1"/>
    <col min="5" max="5" width="1.1328125" style="7" customWidth="1"/>
    <col min="6" max="6" width="17" style="7" customWidth="1"/>
    <col min="7" max="7" width="1.1328125" style="7" customWidth="1"/>
    <col min="8" max="8" width="17.73046875" style="7" customWidth="1"/>
    <col min="9" max="9" width="1.1328125" style="7" customWidth="1"/>
    <col min="10" max="10" width="17.59765625" style="7" customWidth="1"/>
    <col min="11" max="11" width="1.1328125" style="7" customWidth="1"/>
    <col min="12" max="12" width="16.1328125" style="7" customWidth="1"/>
    <col min="13" max="13" width="1.1328125" style="7" customWidth="1"/>
    <col min="14" max="14" width="16.1328125" style="7" customWidth="1"/>
    <col min="15" max="15" width="1.1328125" style="7" customWidth="1"/>
    <col min="16" max="16" width="16.1328125" style="7" customWidth="1"/>
    <col min="17" max="17" width="1.1328125" style="7" customWidth="1"/>
    <col min="18" max="18" width="15" style="7" customWidth="1"/>
    <col min="19" max="19" width="1.1328125" style="7" customWidth="1"/>
    <col min="20" max="20" width="14.86328125" style="7" customWidth="1"/>
    <col min="21" max="21" width="1.1328125" style="7" customWidth="1"/>
    <col min="22" max="22" width="14.3984375" style="7" customWidth="1"/>
    <col min="23" max="23" width="1.1328125" style="7" customWidth="1"/>
    <col min="24" max="24" width="14.1328125" style="7" customWidth="1"/>
    <col min="25" max="25" width="1.1328125" style="7" customWidth="1"/>
    <col min="26" max="26" width="13.1328125" style="7" customWidth="1"/>
    <col min="27" max="27" width="1.1328125" style="7" hidden="1" customWidth="1"/>
    <col min="28" max="28" width="3.59765625" style="7" customWidth="1"/>
    <col min="29" max="16384" width="9.1328125" style="7"/>
  </cols>
  <sheetData>
    <row r="1" spans="2:27" ht="21" customHeight="1">
      <c r="B1" s="646" t="s">
        <v>591</v>
      </c>
      <c r="C1" s="646"/>
      <c r="D1" s="646"/>
      <c r="E1" s="646"/>
      <c r="F1" s="646"/>
      <c r="G1" s="646"/>
      <c r="H1" s="646"/>
      <c r="I1" s="646"/>
      <c r="J1" s="646"/>
      <c r="K1" s="646"/>
      <c r="L1" s="646"/>
      <c r="M1" s="646"/>
      <c r="N1" s="646"/>
      <c r="O1" s="646"/>
      <c r="P1" s="646"/>
      <c r="Q1" s="646"/>
      <c r="R1" s="646"/>
      <c r="S1" s="646"/>
      <c r="T1" s="646"/>
      <c r="U1" s="646"/>
      <c r="V1" s="646"/>
      <c r="W1" s="646"/>
      <c r="X1" s="646"/>
      <c r="Y1" s="646"/>
      <c r="Z1" s="646"/>
    </row>
    <row r="2" spans="2:27" ht="16.5" customHeight="1"/>
    <row r="3" spans="2:27" ht="16.5" customHeight="1"/>
    <row r="4" spans="2:27" ht="16.5" customHeight="1"/>
    <row r="5" spans="2:27" ht="16.5" customHeight="1"/>
    <row r="6" spans="2:27" ht="28.5" customHeight="1"/>
    <row r="7" spans="2:27" ht="5.25" customHeight="1"/>
    <row r="8" spans="2:27" ht="3" customHeight="1"/>
    <row r="9" spans="2:27" ht="18" customHeight="1" thickBot="1">
      <c r="D9" s="318" t="s">
        <v>53</v>
      </c>
      <c r="F9" s="648" t="s">
        <v>224</v>
      </c>
      <c r="G9" s="648"/>
      <c r="H9" s="648"/>
      <c r="J9" s="647" t="s">
        <v>105</v>
      </c>
      <c r="K9" s="647"/>
      <c r="L9" s="647"/>
      <c r="M9" s="647"/>
      <c r="N9" s="647"/>
      <c r="O9" s="647"/>
      <c r="P9" s="647"/>
      <c r="R9" s="647" t="s">
        <v>244</v>
      </c>
      <c r="S9" s="647"/>
      <c r="T9" s="647"/>
      <c r="U9" s="647"/>
      <c r="V9" s="647"/>
      <c r="X9" s="319" t="s">
        <v>225</v>
      </c>
      <c r="Z9" s="319" t="s">
        <v>51</v>
      </c>
    </row>
    <row r="10" spans="2:27" ht="16.5" thickTop="1" thickBot="1">
      <c r="B10" s="320" t="s">
        <v>52</v>
      </c>
      <c r="C10" s="20"/>
      <c r="D10" s="328"/>
      <c r="E10" s="323"/>
      <c r="F10" s="328"/>
      <c r="G10" s="323"/>
      <c r="H10" s="328" t="s">
        <v>418</v>
      </c>
      <c r="I10" s="323"/>
      <c r="J10" s="329"/>
      <c r="K10" s="330"/>
      <c r="L10" s="329"/>
      <c r="M10" s="330"/>
      <c r="N10" s="329"/>
      <c r="O10" s="330"/>
      <c r="P10" s="329"/>
      <c r="Q10" s="323"/>
      <c r="R10" s="329"/>
      <c r="S10" s="323"/>
      <c r="T10" s="329"/>
      <c r="U10" s="323"/>
      <c r="V10" s="329"/>
      <c r="W10" s="323"/>
      <c r="X10" s="329"/>
      <c r="Y10" s="323"/>
      <c r="Z10" s="328"/>
    </row>
    <row r="11" spans="2:27" ht="16.149999999999999" thickTop="1">
      <c r="B11" s="321" t="s">
        <v>240</v>
      </c>
      <c r="D11" s="177">
        <f>COUNTA(B15:B64)</f>
        <v>0</v>
      </c>
      <c r="F11" s="178">
        <f>SUM(F15:F64)</f>
        <v>0</v>
      </c>
      <c r="H11" s="178">
        <f>SUM(H15:H64)</f>
        <v>0</v>
      </c>
      <c r="J11" s="178">
        <f>SUM(J15:J64)</f>
        <v>0</v>
      </c>
      <c r="K11" s="89"/>
      <c r="L11" s="178">
        <f>SUM(L15:L64)</f>
        <v>0</v>
      </c>
      <c r="M11" s="89"/>
      <c r="N11" s="178">
        <f>SUM(N15:N64)</f>
        <v>0</v>
      </c>
      <c r="O11" s="89"/>
      <c r="P11" s="178">
        <f>SUM(P15:P64)</f>
        <v>0</v>
      </c>
      <c r="R11" s="178">
        <f>SUM(R15:R64)</f>
        <v>0</v>
      </c>
      <c r="T11" s="178">
        <f>SUM(T15:T64)</f>
        <v>0</v>
      </c>
      <c r="V11" s="178">
        <f>SUM(V15:V64)</f>
        <v>0</v>
      </c>
      <c r="X11" s="178">
        <f>SUM(X15:X64)</f>
        <v>0</v>
      </c>
      <c r="Z11" s="178">
        <f>SUM(Z15:Z64)</f>
        <v>0</v>
      </c>
    </row>
    <row r="12" spans="2:27" ht="9.75" customHeight="1"/>
    <row r="13" spans="2:27" ht="78.75">
      <c r="B13" s="322" t="s">
        <v>241</v>
      </c>
      <c r="C13" s="323"/>
      <c r="D13" s="324" t="s">
        <v>50</v>
      </c>
      <c r="E13" s="323"/>
      <c r="F13" s="325" t="s">
        <v>491</v>
      </c>
      <c r="G13" s="323"/>
      <c r="H13" s="140" t="s">
        <v>492</v>
      </c>
      <c r="I13" s="326"/>
      <c r="J13" s="325" t="s">
        <v>493</v>
      </c>
      <c r="K13" s="327"/>
      <c r="L13" s="325" t="s">
        <v>494</v>
      </c>
      <c r="M13" s="327"/>
      <c r="N13" s="325" t="s">
        <v>495</v>
      </c>
      <c r="O13" s="327"/>
      <c r="P13" s="325" t="s">
        <v>496</v>
      </c>
      <c r="Q13" s="323"/>
      <c r="R13" s="325" t="s">
        <v>497</v>
      </c>
      <c r="S13" s="323"/>
      <c r="T13" s="325" t="s">
        <v>498</v>
      </c>
      <c r="U13" s="323"/>
      <c r="V13" s="325" t="s">
        <v>499</v>
      </c>
      <c r="W13" s="323"/>
      <c r="X13" s="325" t="s">
        <v>500</v>
      </c>
      <c r="Y13" s="323"/>
      <c r="Z13" s="325" t="s">
        <v>501</v>
      </c>
    </row>
    <row r="14" spans="2:27" ht="5.0999999999999996" customHeight="1">
      <c r="D14" s="17"/>
      <c r="F14" s="18"/>
      <c r="H14" s="18"/>
      <c r="J14" s="18"/>
      <c r="K14" s="18"/>
      <c r="L14" s="18"/>
      <c r="M14" s="18"/>
      <c r="N14" s="18"/>
      <c r="O14" s="18"/>
      <c r="P14" s="18"/>
      <c r="Z14" s="18"/>
    </row>
    <row r="15" spans="2:27">
      <c r="B15" s="11"/>
      <c r="D15" s="8"/>
      <c r="F15" s="8">
        <v>0</v>
      </c>
      <c r="H15" s="306">
        <f>IF(OR(D15="9-12/10-12 (High)",D15="K-12",D15="6-12"),F15,0)</f>
        <v>0</v>
      </c>
      <c r="J15" s="8">
        <f t="shared" ref="J15:J20" si="0">F15</f>
        <v>0</v>
      </c>
      <c r="K15" s="90"/>
      <c r="L15" s="8">
        <f t="shared" ref="L15:L20" si="1">F15</f>
        <v>0</v>
      </c>
      <c r="M15" s="90"/>
      <c r="N15" s="8">
        <f>F15</f>
        <v>0</v>
      </c>
      <c r="O15" s="90"/>
      <c r="P15" s="8">
        <f>F15</f>
        <v>0</v>
      </c>
      <c r="R15" s="107">
        <f t="shared" ref="R15:R46" si="2">IF(OR(D15="9-12/10-12 (High)",D15="K-12",D15="6-12"),F15,0)</f>
        <v>0</v>
      </c>
      <c r="T15" s="107">
        <f t="shared" ref="T15:T46" si="3">IF(OR(D15="9-12/10-12 (High)",D15="K-12",D15="6-12"),F15,0)</f>
        <v>0</v>
      </c>
      <c r="V15" s="107">
        <f t="shared" ref="V15:V46" si="4">IF(OR(D15="9-12/10-12 (High)",D15="K-12",D15="6-12"),F15,0)</f>
        <v>0</v>
      </c>
      <c r="X15" s="107"/>
      <c r="Z15" s="8"/>
      <c r="AA15" s="19"/>
    </row>
    <row r="16" spans="2:27">
      <c r="B16" s="11"/>
      <c r="D16" s="8"/>
      <c r="F16" s="8">
        <v>0</v>
      </c>
      <c r="H16" s="306">
        <f t="shared" ref="H16:H64" si="5">IF(OR(D16="9-12/10-12 (High)",D16="K-12",D16="6-12"),F16,0)</f>
        <v>0</v>
      </c>
      <c r="J16" s="8">
        <f t="shared" si="0"/>
        <v>0</v>
      </c>
      <c r="K16" s="90"/>
      <c r="L16" s="8">
        <f t="shared" si="1"/>
        <v>0</v>
      </c>
      <c r="M16" s="90"/>
      <c r="N16" s="8">
        <f>F16</f>
        <v>0</v>
      </c>
      <c r="O16" s="90"/>
      <c r="P16" s="8">
        <f>F16</f>
        <v>0</v>
      </c>
      <c r="R16" s="107">
        <f t="shared" si="2"/>
        <v>0</v>
      </c>
      <c r="T16" s="107">
        <f t="shared" si="3"/>
        <v>0</v>
      </c>
      <c r="V16" s="107">
        <f t="shared" si="4"/>
        <v>0</v>
      </c>
      <c r="X16" s="107"/>
      <c r="Z16" s="8"/>
    </row>
    <row r="17" spans="2:26">
      <c r="B17" s="11"/>
      <c r="D17" s="8"/>
      <c r="F17" s="8">
        <v>0</v>
      </c>
      <c r="H17" s="306">
        <f t="shared" si="5"/>
        <v>0</v>
      </c>
      <c r="J17" s="8">
        <f t="shared" si="0"/>
        <v>0</v>
      </c>
      <c r="K17" s="90"/>
      <c r="L17" s="8">
        <f t="shared" si="1"/>
        <v>0</v>
      </c>
      <c r="M17" s="90"/>
      <c r="N17" s="8">
        <f t="shared" ref="N17:N20" si="6">F17</f>
        <v>0</v>
      </c>
      <c r="O17" s="90"/>
      <c r="P17" s="8">
        <f t="shared" ref="P17:P20" si="7">F17</f>
        <v>0</v>
      </c>
      <c r="R17" s="107">
        <f t="shared" si="2"/>
        <v>0</v>
      </c>
      <c r="T17" s="107">
        <f t="shared" si="3"/>
        <v>0</v>
      </c>
      <c r="V17" s="107">
        <f t="shared" si="4"/>
        <v>0</v>
      </c>
      <c r="X17" s="107"/>
      <c r="Z17" s="8"/>
    </row>
    <row r="18" spans="2:26">
      <c r="B18" s="11"/>
      <c r="D18" s="8"/>
      <c r="F18" s="8">
        <v>0</v>
      </c>
      <c r="H18" s="306">
        <f t="shared" si="5"/>
        <v>0</v>
      </c>
      <c r="J18" s="8">
        <f t="shared" si="0"/>
        <v>0</v>
      </c>
      <c r="K18" s="90"/>
      <c r="L18" s="8">
        <f t="shared" si="1"/>
        <v>0</v>
      </c>
      <c r="M18" s="90"/>
      <c r="N18" s="8">
        <f t="shared" si="6"/>
        <v>0</v>
      </c>
      <c r="O18" s="90"/>
      <c r="P18" s="8">
        <f t="shared" si="7"/>
        <v>0</v>
      </c>
      <c r="R18" s="107">
        <f t="shared" si="2"/>
        <v>0</v>
      </c>
      <c r="T18" s="107">
        <f t="shared" si="3"/>
        <v>0</v>
      </c>
      <c r="V18" s="107">
        <f t="shared" si="4"/>
        <v>0</v>
      </c>
      <c r="X18" s="107"/>
      <c r="Z18" s="8"/>
    </row>
    <row r="19" spans="2:26">
      <c r="B19" s="11"/>
      <c r="D19" s="8"/>
      <c r="F19" s="8">
        <v>0</v>
      </c>
      <c r="H19" s="306">
        <f t="shared" si="5"/>
        <v>0</v>
      </c>
      <c r="J19" s="8">
        <f t="shared" si="0"/>
        <v>0</v>
      </c>
      <c r="K19" s="90"/>
      <c r="L19" s="8">
        <f t="shared" si="1"/>
        <v>0</v>
      </c>
      <c r="M19" s="90"/>
      <c r="N19" s="8">
        <f t="shared" si="6"/>
        <v>0</v>
      </c>
      <c r="O19" s="90"/>
      <c r="P19" s="8">
        <f t="shared" si="7"/>
        <v>0</v>
      </c>
      <c r="R19" s="107">
        <f t="shared" si="2"/>
        <v>0</v>
      </c>
      <c r="T19" s="107">
        <f t="shared" si="3"/>
        <v>0</v>
      </c>
      <c r="V19" s="107">
        <f t="shared" si="4"/>
        <v>0</v>
      </c>
      <c r="X19" s="107"/>
      <c r="Z19" s="8"/>
    </row>
    <row r="20" spans="2:26">
      <c r="B20" s="11"/>
      <c r="D20" s="8"/>
      <c r="F20" s="8">
        <v>0</v>
      </c>
      <c r="H20" s="306">
        <f t="shared" si="5"/>
        <v>0</v>
      </c>
      <c r="J20" s="8">
        <f t="shared" si="0"/>
        <v>0</v>
      </c>
      <c r="K20" s="90"/>
      <c r="L20" s="8">
        <f t="shared" si="1"/>
        <v>0</v>
      </c>
      <c r="M20" s="90"/>
      <c r="N20" s="8">
        <f t="shared" si="6"/>
        <v>0</v>
      </c>
      <c r="O20" s="90"/>
      <c r="P20" s="8">
        <f t="shared" si="7"/>
        <v>0</v>
      </c>
      <c r="R20" s="107">
        <f t="shared" si="2"/>
        <v>0</v>
      </c>
      <c r="T20" s="107">
        <f t="shared" si="3"/>
        <v>0</v>
      </c>
      <c r="V20" s="107">
        <f t="shared" si="4"/>
        <v>0</v>
      </c>
      <c r="X20" s="107"/>
      <c r="Z20" s="8"/>
    </row>
    <row r="21" spans="2:26">
      <c r="B21" s="11"/>
      <c r="D21" s="8"/>
      <c r="F21" s="8">
        <v>0</v>
      </c>
      <c r="H21" s="306">
        <f t="shared" si="5"/>
        <v>0</v>
      </c>
      <c r="J21" s="8">
        <f t="shared" ref="J21:J64" si="8">F21</f>
        <v>0</v>
      </c>
      <c r="K21" s="90"/>
      <c r="L21" s="8">
        <f t="shared" ref="L21:L64" si="9">F21</f>
        <v>0</v>
      </c>
      <c r="M21" s="90"/>
      <c r="N21" s="8">
        <f t="shared" ref="N21:N64" si="10">F21</f>
        <v>0</v>
      </c>
      <c r="O21" s="90"/>
      <c r="P21" s="8">
        <f t="shared" ref="P21:P64" si="11">F21</f>
        <v>0</v>
      </c>
      <c r="R21" s="107">
        <f t="shared" si="2"/>
        <v>0</v>
      </c>
      <c r="T21" s="107">
        <f t="shared" si="3"/>
        <v>0</v>
      </c>
      <c r="V21" s="107">
        <f t="shared" si="4"/>
        <v>0</v>
      </c>
      <c r="X21" s="107"/>
      <c r="Z21" s="8"/>
    </row>
    <row r="22" spans="2:26">
      <c r="B22" s="11"/>
      <c r="D22" s="8"/>
      <c r="F22" s="8">
        <v>0</v>
      </c>
      <c r="H22" s="306">
        <f t="shared" si="5"/>
        <v>0</v>
      </c>
      <c r="J22" s="8">
        <f t="shared" si="8"/>
        <v>0</v>
      </c>
      <c r="K22" s="90"/>
      <c r="L22" s="8">
        <f t="shared" si="9"/>
        <v>0</v>
      </c>
      <c r="M22" s="90"/>
      <c r="N22" s="8">
        <f t="shared" si="10"/>
        <v>0</v>
      </c>
      <c r="O22" s="90"/>
      <c r="P22" s="8">
        <f t="shared" si="11"/>
        <v>0</v>
      </c>
      <c r="R22" s="107">
        <f t="shared" si="2"/>
        <v>0</v>
      </c>
      <c r="T22" s="107">
        <f t="shared" si="3"/>
        <v>0</v>
      </c>
      <c r="V22" s="107">
        <f t="shared" si="4"/>
        <v>0</v>
      </c>
      <c r="X22" s="107"/>
      <c r="Z22" s="8"/>
    </row>
    <row r="23" spans="2:26">
      <c r="B23" s="11"/>
      <c r="D23" s="8"/>
      <c r="F23" s="8">
        <v>0</v>
      </c>
      <c r="H23" s="306">
        <f t="shared" si="5"/>
        <v>0</v>
      </c>
      <c r="J23" s="8">
        <f t="shared" si="8"/>
        <v>0</v>
      </c>
      <c r="K23" s="90"/>
      <c r="L23" s="8">
        <f t="shared" si="9"/>
        <v>0</v>
      </c>
      <c r="M23" s="90"/>
      <c r="N23" s="8">
        <f t="shared" si="10"/>
        <v>0</v>
      </c>
      <c r="O23" s="90"/>
      <c r="P23" s="8">
        <f t="shared" si="11"/>
        <v>0</v>
      </c>
      <c r="R23" s="107">
        <f t="shared" si="2"/>
        <v>0</v>
      </c>
      <c r="T23" s="107">
        <f t="shared" si="3"/>
        <v>0</v>
      </c>
      <c r="V23" s="107">
        <f t="shared" si="4"/>
        <v>0</v>
      </c>
      <c r="X23" s="107"/>
      <c r="Z23" s="8"/>
    </row>
    <row r="24" spans="2:26">
      <c r="B24" s="11"/>
      <c r="D24" s="8"/>
      <c r="F24" s="8">
        <v>0</v>
      </c>
      <c r="H24" s="306">
        <f t="shared" si="5"/>
        <v>0</v>
      </c>
      <c r="J24" s="8">
        <f>F24</f>
        <v>0</v>
      </c>
      <c r="K24" s="90"/>
      <c r="L24" s="8">
        <f t="shared" si="9"/>
        <v>0</v>
      </c>
      <c r="M24" s="90"/>
      <c r="N24" s="8">
        <f t="shared" si="10"/>
        <v>0</v>
      </c>
      <c r="O24" s="90"/>
      <c r="P24" s="8">
        <f t="shared" si="11"/>
        <v>0</v>
      </c>
      <c r="R24" s="107">
        <f t="shared" si="2"/>
        <v>0</v>
      </c>
      <c r="T24" s="107">
        <f t="shared" si="3"/>
        <v>0</v>
      </c>
      <c r="V24" s="107">
        <f t="shared" si="4"/>
        <v>0</v>
      </c>
      <c r="X24" s="107"/>
      <c r="Z24" s="8"/>
    </row>
    <row r="25" spans="2:26">
      <c r="B25" s="11"/>
      <c r="D25" s="8"/>
      <c r="F25" s="8">
        <v>0</v>
      </c>
      <c r="H25" s="306">
        <f t="shared" si="5"/>
        <v>0</v>
      </c>
      <c r="J25" s="8">
        <f t="shared" si="8"/>
        <v>0</v>
      </c>
      <c r="K25" s="90"/>
      <c r="L25" s="8">
        <f t="shared" si="9"/>
        <v>0</v>
      </c>
      <c r="M25" s="90"/>
      <c r="N25" s="8">
        <f t="shared" si="10"/>
        <v>0</v>
      </c>
      <c r="O25" s="90"/>
      <c r="P25" s="8">
        <f t="shared" si="11"/>
        <v>0</v>
      </c>
      <c r="R25" s="107">
        <f t="shared" si="2"/>
        <v>0</v>
      </c>
      <c r="T25" s="107">
        <f t="shared" si="3"/>
        <v>0</v>
      </c>
      <c r="V25" s="107">
        <f t="shared" si="4"/>
        <v>0</v>
      </c>
      <c r="X25" s="107"/>
      <c r="Z25" s="8"/>
    </row>
    <row r="26" spans="2:26">
      <c r="B26" s="11"/>
      <c r="D26" s="8"/>
      <c r="F26" s="8">
        <v>0</v>
      </c>
      <c r="H26" s="306">
        <f t="shared" si="5"/>
        <v>0</v>
      </c>
      <c r="J26" s="8">
        <f t="shared" si="8"/>
        <v>0</v>
      </c>
      <c r="K26" s="90"/>
      <c r="L26" s="8">
        <f t="shared" si="9"/>
        <v>0</v>
      </c>
      <c r="M26" s="90"/>
      <c r="N26" s="8">
        <f t="shared" si="10"/>
        <v>0</v>
      </c>
      <c r="O26" s="90"/>
      <c r="P26" s="8">
        <f t="shared" si="11"/>
        <v>0</v>
      </c>
      <c r="R26" s="107">
        <f t="shared" si="2"/>
        <v>0</v>
      </c>
      <c r="T26" s="107">
        <f t="shared" si="3"/>
        <v>0</v>
      </c>
      <c r="V26" s="107">
        <f t="shared" si="4"/>
        <v>0</v>
      </c>
      <c r="X26" s="107"/>
      <c r="Z26" s="8"/>
    </row>
    <row r="27" spans="2:26">
      <c r="B27" s="11"/>
      <c r="D27" s="8"/>
      <c r="F27" s="8">
        <v>0</v>
      </c>
      <c r="H27" s="306">
        <f t="shared" si="5"/>
        <v>0</v>
      </c>
      <c r="J27" s="8">
        <f t="shared" si="8"/>
        <v>0</v>
      </c>
      <c r="K27" s="90"/>
      <c r="L27" s="8">
        <f t="shared" si="9"/>
        <v>0</v>
      </c>
      <c r="M27" s="90"/>
      <c r="N27" s="8">
        <f t="shared" si="10"/>
        <v>0</v>
      </c>
      <c r="O27" s="90"/>
      <c r="P27" s="8">
        <f t="shared" si="11"/>
        <v>0</v>
      </c>
      <c r="R27" s="107">
        <f t="shared" si="2"/>
        <v>0</v>
      </c>
      <c r="T27" s="107">
        <f t="shared" si="3"/>
        <v>0</v>
      </c>
      <c r="V27" s="107">
        <f t="shared" si="4"/>
        <v>0</v>
      </c>
      <c r="X27" s="107"/>
      <c r="Z27" s="8"/>
    </row>
    <row r="28" spans="2:26">
      <c r="B28" s="11"/>
      <c r="D28" s="8"/>
      <c r="F28" s="8">
        <v>0</v>
      </c>
      <c r="H28" s="306">
        <f t="shared" si="5"/>
        <v>0</v>
      </c>
      <c r="J28" s="8">
        <f t="shared" si="8"/>
        <v>0</v>
      </c>
      <c r="K28" s="90"/>
      <c r="L28" s="8">
        <f t="shared" si="9"/>
        <v>0</v>
      </c>
      <c r="M28" s="90"/>
      <c r="N28" s="8">
        <f t="shared" si="10"/>
        <v>0</v>
      </c>
      <c r="O28" s="90"/>
      <c r="P28" s="8">
        <f t="shared" si="11"/>
        <v>0</v>
      </c>
      <c r="R28" s="107">
        <f t="shared" si="2"/>
        <v>0</v>
      </c>
      <c r="T28" s="107">
        <f t="shared" si="3"/>
        <v>0</v>
      </c>
      <c r="V28" s="107">
        <f t="shared" si="4"/>
        <v>0</v>
      </c>
      <c r="X28" s="107"/>
      <c r="Z28" s="8"/>
    </row>
    <row r="29" spans="2:26">
      <c r="B29" s="11"/>
      <c r="D29" s="8"/>
      <c r="F29" s="8">
        <v>0</v>
      </c>
      <c r="H29" s="306">
        <f t="shared" si="5"/>
        <v>0</v>
      </c>
      <c r="J29" s="8">
        <f t="shared" si="8"/>
        <v>0</v>
      </c>
      <c r="K29" s="90"/>
      <c r="L29" s="8">
        <f t="shared" si="9"/>
        <v>0</v>
      </c>
      <c r="M29" s="90"/>
      <c r="N29" s="8">
        <f t="shared" si="10"/>
        <v>0</v>
      </c>
      <c r="O29" s="90"/>
      <c r="P29" s="8">
        <f t="shared" si="11"/>
        <v>0</v>
      </c>
      <c r="R29" s="107">
        <f t="shared" si="2"/>
        <v>0</v>
      </c>
      <c r="T29" s="107">
        <f t="shared" si="3"/>
        <v>0</v>
      </c>
      <c r="V29" s="107">
        <f t="shared" si="4"/>
        <v>0</v>
      </c>
      <c r="X29" s="107"/>
      <c r="Z29" s="8"/>
    </row>
    <row r="30" spans="2:26">
      <c r="B30" s="11"/>
      <c r="D30" s="8"/>
      <c r="F30" s="8">
        <v>0</v>
      </c>
      <c r="H30" s="306">
        <f t="shared" si="5"/>
        <v>0</v>
      </c>
      <c r="J30" s="8">
        <f t="shared" si="8"/>
        <v>0</v>
      </c>
      <c r="K30" s="90"/>
      <c r="L30" s="8">
        <f t="shared" si="9"/>
        <v>0</v>
      </c>
      <c r="M30" s="90"/>
      <c r="N30" s="8">
        <f t="shared" si="10"/>
        <v>0</v>
      </c>
      <c r="O30" s="90"/>
      <c r="P30" s="8">
        <f t="shared" si="11"/>
        <v>0</v>
      </c>
      <c r="R30" s="107">
        <f t="shared" si="2"/>
        <v>0</v>
      </c>
      <c r="T30" s="107">
        <f t="shared" si="3"/>
        <v>0</v>
      </c>
      <c r="V30" s="107">
        <f t="shared" si="4"/>
        <v>0</v>
      </c>
      <c r="X30" s="107"/>
      <c r="Z30" s="8"/>
    </row>
    <row r="31" spans="2:26">
      <c r="B31" s="11"/>
      <c r="D31" s="8"/>
      <c r="F31" s="8">
        <v>0</v>
      </c>
      <c r="H31" s="306">
        <f t="shared" si="5"/>
        <v>0</v>
      </c>
      <c r="J31" s="8">
        <f t="shared" si="8"/>
        <v>0</v>
      </c>
      <c r="K31" s="90"/>
      <c r="L31" s="8">
        <f t="shared" si="9"/>
        <v>0</v>
      </c>
      <c r="M31" s="90"/>
      <c r="N31" s="8">
        <f t="shared" si="10"/>
        <v>0</v>
      </c>
      <c r="O31" s="90"/>
      <c r="P31" s="8">
        <f t="shared" si="11"/>
        <v>0</v>
      </c>
      <c r="R31" s="107">
        <f t="shared" si="2"/>
        <v>0</v>
      </c>
      <c r="T31" s="107">
        <f t="shared" si="3"/>
        <v>0</v>
      </c>
      <c r="V31" s="107">
        <f t="shared" si="4"/>
        <v>0</v>
      </c>
      <c r="X31" s="107"/>
      <c r="Z31" s="8"/>
    </row>
    <row r="32" spans="2:26">
      <c r="B32" s="11"/>
      <c r="D32" s="8"/>
      <c r="F32" s="8">
        <v>0</v>
      </c>
      <c r="H32" s="306">
        <f t="shared" si="5"/>
        <v>0</v>
      </c>
      <c r="J32" s="8">
        <f t="shared" si="8"/>
        <v>0</v>
      </c>
      <c r="K32" s="90"/>
      <c r="L32" s="8">
        <f t="shared" si="9"/>
        <v>0</v>
      </c>
      <c r="M32" s="90"/>
      <c r="N32" s="8">
        <f t="shared" si="10"/>
        <v>0</v>
      </c>
      <c r="O32" s="90"/>
      <c r="P32" s="8">
        <f t="shared" si="11"/>
        <v>0</v>
      </c>
      <c r="R32" s="107">
        <f t="shared" si="2"/>
        <v>0</v>
      </c>
      <c r="T32" s="107">
        <f t="shared" si="3"/>
        <v>0</v>
      </c>
      <c r="V32" s="107">
        <f t="shared" si="4"/>
        <v>0</v>
      </c>
      <c r="X32" s="107"/>
      <c r="Z32" s="8"/>
    </row>
    <row r="33" spans="2:26">
      <c r="B33" s="11"/>
      <c r="D33" s="8"/>
      <c r="F33" s="8">
        <v>0</v>
      </c>
      <c r="H33" s="306">
        <f t="shared" si="5"/>
        <v>0</v>
      </c>
      <c r="J33" s="8">
        <f t="shared" si="8"/>
        <v>0</v>
      </c>
      <c r="K33" s="90"/>
      <c r="L33" s="8">
        <f t="shared" si="9"/>
        <v>0</v>
      </c>
      <c r="M33" s="90"/>
      <c r="N33" s="8">
        <f t="shared" si="10"/>
        <v>0</v>
      </c>
      <c r="O33" s="90"/>
      <c r="P33" s="8">
        <f t="shared" si="11"/>
        <v>0</v>
      </c>
      <c r="R33" s="107">
        <f t="shared" si="2"/>
        <v>0</v>
      </c>
      <c r="T33" s="107">
        <f t="shared" si="3"/>
        <v>0</v>
      </c>
      <c r="V33" s="107">
        <f t="shared" si="4"/>
        <v>0</v>
      </c>
      <c r="X33" s="107"/>
      <c r="Z33" s="8"/>
    </row>
    <row r="34" spans="2:26">
      <c r="B34" s="11"/>
      <c r="D34" s="8"/>
      <c r="F34" s="8">
        <v>0</v>
      </c>
      <c r="H34" s="306">
        <f t="shared" si="5"/>
        <v>0</v>
      </c>
      <c r="J34" s="8">
        <f t="shared" si="8"/>
        <v>0</v>
      </c>
      <c r="K34" s="90"/>
      <c r="L34" s="8">
        <f t="shared" si="9"/>
        <v>0</v>
      </c>
      <c r="M34" s="90"/>
      <c r="N34" s="8">
        <f t="shared" si="10"/>
        <v>0</v>
      </c>
      <c r="O34" s="90"/>
      <c r="P34" s="8">
        <f t="shared" si="11"/>
        <v>0</v>
      </c>
      <c r="R34" s="107">
        <f t="shared" si="2"/>
        <v>0</v>
      </c>
      <c r="T34" s="107">
        <f t="shared" si="3"/>
        <v>0</v>
      </c>
      <c r="V34" s="107">
        <f t="shared" si="4"/>
        <v>0</v>
      </c>
      <c r="X34" s="107"/>
      <c r="Z34" s="8"/>
    </row>
    <row r="35" spans="2:26">
      <c r="B35" s="11"/>
      <c r="D35" s="8"/>
      <c r="F35" s="8">
        <v>0</v>
      </c>
      <c r="H35" s="306">
        <f t="shared" si="5"/>
        <v>0</v>
      </c>
      <c r="J35" s="8">
        <f t="shared" si="8"/>
        <v>0</v>
      </c>
      <c r="K35" s="90"/>
      <c r="L35" s="8">
        <f t="shared" si="9"/>
        <v>0</v>
      </c>
      <c r="M35" s="90"/>
      <c r="N35" s="8">
        <f t="shared" si="10"/>
        <v>0</v>
      </c>
      <c r="O35" s="90"/>
      <c r="P35" s="8">
        <f t="shared" si="11"/>
        <v>0</v>
      </c>
      <c r="R35" s="107">
        <f t="shared" si="2"/>
        <v>0</v>
      </c>
      <c r="T35" s="107">
        <f t="shared" si="3"/>
        <v>0</v>
      </c>
      <c r="V35" s="107">
        <f t="shared" si="4"/>
        <v>0</v>
      </c>
      <c r="X35" s="107"/>
      <c r="Z35" s="8"/>
    </row>
    <row r="36" spans="2:26">
      <c r="B36" s="11"/>
      <c r="D36" s="8"/>
      <c r="F36" s="8">
        <v>0</v>
      </c>
      <c r="H36" s="306">
        <f t="shared" si="5"/>
        <v>0</v>
      </c>
      <c r="J36" s="8">
        <f t="shared" si="8"/>
        <v>0</v>
      </c>
      <c r="K36" s="90"/>
      <c r="L36" s="8">
        <f t="shared" si="9"/>
        <v>0</v>
      </c>
      <c r="M36" s="90"/>
      <c r="N36" s="8">
        <f t="shared" si="10"/>
        <v>0</v>
      </c>
      <c r="O36" s="90"/>
      <c r="P36" s="8">
        <f t="shared" si="11"/>
        <v>0</v>
      </c>
      <c r="R36" s="107">
        <f t="shared" si="2"/>
        <v>0</v>
      </c>
      <c r="T36" s="107">
        <f t="shared" si="3"/>
        <v>0</v>
      </c>
      <c r="V36" s="107">
        <f t="shared" si="4"/>
        <v>0</v>
      </c>
      <c r="X36" s="107"/>
      <c r="Z36" s="8"/>
    </row>
    <row r="37" spans="2:26">
      <c r="B37" s="11"/>
      <c r="D37" s="8"/>
      <c r="F37" s="8">
        <v>0</v>
      </c>
      <c r="H37" s="306">
        <f t="shared" si="5"/>
        <v>0</v>
      </c>
      <c r="J37" s="8">
        <f t="shared" si="8"/>
        <v>0</v>
      </c>
      <c r="K37" s="90"/>
      <c r="L37" s="8">
        <f t="shared" si="9"/>
        <v>0</v>
      </c>
      <c r="M37" s="90"/>
      <c r="N37" s="8">
        <f t="shared" si="10"/>
        <v>0</v>
      </c>
      <c r="O37" s="90"/>
      <c r="P37" s="8">
        <f t="shared" si="11"/>
        <v>0</v>
      </c>
      <c r="R37" s="107">
        <f t="shared" si="2"/>
        <v>0</v>
      </c>
      <c r="T37" s="107">
        <f t="shared" si="3"/>
        <v>0</v>
      </c>
      <c r="V37" s="107">
        <f t="shared" si="4"/>
        <v>0</v>
      </c>
      <c r="X37" s="107"/>
      <c r="Z37" s="8"/>
    </row>
    <row r="38" spans="2:26">
      <c r="B38" s="11"/>
      <c r="D38" s="8"/>
      <c r="F38" s="8">
        <v>0</v>
      </c>
      <c r="H38" s="306">
        <f t="shared" si="5"/>
        <v>0</v>
      </c>
      <c r="J38" s="8">
        <f t="shared" si="8"/>
        <v>0</v>
      </c>
      <c r="K38" s="90"/>
      <c r="L38" s="8">
        <f t="shared" si="9"/>
        <v>0</v>
      </c>
      <c r="M38" s="90"/>
      <c r="N38" s="8">
        <f t="shared" si="10"/>
        <v>0</v>
      </c>
      <c r="O38" s="90"/>
      <c r="P38" s="8">
        <f t="shared" si="11"/>
        <v>0</v>
      </c>
      <c r="R38" s="107">
        <f t="shared" si="2"/>
        <v>0</v>
      </c>
      <c r="T38" s="107">
        <f t="shared" si="3"/>
        <v>0</v>
      </c>
      <c r="V38" s="107">
        <f t="shared" si="4"/>
        <v>0</v>
      </c>
      <c r="X38" s="107"/>
      <c r="Z38" s="8"/>
    </row>
    <row r="39" spans="2:26">
      <c r="B39" s="11"/>
      <c r="D39" s="8"/>
      <c r="F39" s="8">
        <v>0</v>
      </c>
      <c r="H39" s="306">
        <f t="shared" si="5"/>
        <v>0</v>
      </c>
      <c r="J39" s="8">
        <f t="shared" si="8"/>
        <v>0</v>
      </c>
      <c r="K39" s="90"/>
      <c r="L39" s="8">
        <f t="shared" si="9"/>
        <v>0</v>
      </c>
      <c r="M39" s="90"/>
      <c r="N39" s="8">
        <f t="shared" si="10"/>
        <v>0</v>
      </c>
      <c r="O39" s="90"/>
      <c r="P39" s="8">
        <f t="shared" si="11"/>
        <v>0</v>
      </c>
      <c r="R39" s="107">
        <f t="shared" si="2"/>
        <v>0</v>
      </c>
      <c r="T39" s="107">
        <f t="shared" si="3"/>
        <v>0</v>
      </c>
      <c r="V39" s="107">
        <f t="shared" si="4"/>
        <v>0</v>
      </c>
      <c r="X39" s="107"/>
      <c r="Z39" s="8"/>
    </row>
    <row r="40" spans="2:26">
      <c r="B40" s="11"/>
      <c r="D40" s="8"/>
      <c r="F40" s="8">
        <v>0</v>
      </c>
      <c r="H40" s="306">
        <f t="shared" si="5"/>
        <v>0</v>
      </c>
      <c r="J40" s="8">
        <f t="shared" si="8"/>
        <v>0</v>
      </c>
      <c r="K40" s="90"/>
      <c r="L40" s="8">
        <f t="shared" si="9"/>
        <v>0</v>
      </c>
      <c r="M40" s="90"/>
      <c r="N40" s="8">
        <f t="shared" si="10"/>
        <v>0</v>
      </c>
      <c r="O40" s="90"/>
      <c r="P40" s="8">
        <f t="shared" si="11"/>
        <v>0</v>
      </c>
      <c r="R40" s="107">
        <f t="shared" si="2"/>
        <v>0</v>
      </c>
      <c r="T40" s="107">
        <f t="shared" si="3"/>
        <v>0</v>
      </c>
      <c r="V40" s="107">
        <f t="shared" si="4"/>
        <v>0</v>
      </c>
      <c r="X40" s="107"/>
      <c r="Z40" s="8"/>
    </row>
    <row r="41" spans="2:26">
      <c r="B41" s="11"/>
      <c r="D41" s="8"/>
      <c r="F41" s="8">
        <v>0</v>
      </c>
      <c r="H41" s="306">
        <f t="shared" si="5"/>
        <v>0</v>
      </c>
      <c r="J41" s="8">
        <f t="shared" si="8"/>
        <v>0</v>
      </c>
      <c r="K41" s="90"/>
      <c r="L41" s="8">
        <f t="shared" si="9"/>
        <v>0</v>
      </c>
      <c r="M41" s="90"/>
      <c r="N41" s="8">
        <f t="shared" si="10"/>
        <v>0</v>
      </c>
      <c r="O41" s="90"/>
      <c r="P41" s="8">
        <f t="shared" si="11"/>
        <v>0</v>
      </c>
      <c r="R41" s="107">
        <f t="shared" si="2"/>
        <v>0</v>
      </c>
      <c r="T41" s="107">
        <f t="shared" si="3"/>
        <v>0</v>
      </c>
      <c r="V41" s="107">
        <f t="shared" si="4"/>
        <v>0</v>
      </c>
      <c r="X41" s="107"/>
      <c r="Z41" s="8"/>
    </row>
    <row r="42" spans="2:26">
      <c r="B42" s="11"/>
      <c r="D42" s="8"/>
      <c r="F42" s="8">
        <v>0</v>
      </c>
      <c r="H42" s="306">
        <f t="shared" si="5"/>
        <v>0</v>
      </c>
      <c r="J42" s="8">
        <f t="shared" si="8"/>
        <v>0</v>
      </c>
      <c r="K42" s="90"/>
      <c r="L42" s="8">
        <f t="shared" si="9"/>
        <v>0</v>
      </c>
      <c r="M42" s="90"/>
      <c r="N42" s="8">
        <f t="shared" si="10"/>
        <v>0</v>
      </c>
      <c r="O42" s="90"/>
      <c r="P42" s="8">
        <f t="shared" si="11"/>
        <v>0</v>
      </c>
      <c r="R42" s="107">
        <f t="shared" si="2"/>
        <v>0</v>
      </c>
      <c r="T42" s="107">
        <f t="shared" si="3"/>
        <v>0</v>
      </c>
      <c r="V42" s="107">
        <f t="shared" si="4"/>
        <v>0</v>
      </c>
      <c r="X42" s="107"/>
      <c r="Z42" s="8"/>
    </row>
    <row r="43" spans="2:26">
      <c r="B43" s="11"/>
      <c r="D43" s="8"/>
      <c r="F43" s="8">
        <v>0</v>
      </c>
      <c r="H43" s="306">
        <f t="shared" si="5"/>
        <v>0</v>
      </c>
      <c r="J43" s="8">
        <f t="shared" si="8"/>
        <v>0</v>
      </c>
      <c r="K43" s="90"/>
      <c r="L43" s="8">
        <f t="shared" si="9"/>
        <v>0</v>
      </c>
      <c r="M43" s="90"/>
      <c r="N43" s="8">
        <f t="shared" si="10"/>
        <v>0</v>
      </c>
      <c r="O43" s="90"/>
      <c r="P43" s="8">
        <f t="shared" si="11"/>
        <v>0</v>
      </c>
      <c r="R43" s="107">
        <f t="shared" si="2"/>
        <v>0</v>
      </c>
      <c r="T43" s="107">
        <f t="shared" si="3"/>
        <v>0</v>
      </c>
      <c r="V43" s="107">
        <f t="shared" si="4"/>
        <v>0</v>
      </c>
      <c r="X43" s="107"/>
      <c r="Z43" s="8"/>
    </row>
    <row r="44" spans="2:26">
      <c r="B44" s="11"/>
      <c r="D44" s="8"/>
      <c r="F44" s="8">
        <v>0</v>
      </c>
      <c r="H44" s="306">
        <f t="shared" si="5"/>
        <v>0</v>
      </c>
      <c r="J44" s="8">
        <f t="shared" si="8"/>
        <v>0</v>
      </c>
      <c r="K44" s="90"/>
      <c r="L44" s="8">
        <f t="shared" si="9"/>
        <v>0</v>
      </c>
      <c r="M44" s="90"/>
      <c r="N44" s="8">
        <f t="shared" si="10"/>
        <v>0</v>
      </c>
      <c r="O44" s="90"/>
      <c r="P44" s="8">
        <f t="shared" si="11"/>
        <v>0</v>
      </c>
      <c r="R44" s="107">
        <f t="shared" si="2"/>
        <v>0</v>
      </c>
      <c r="T44" s="107">
        <f t="shared" si="3"/>
        <v>0</v>
      </c>
      <c r="V44" s="107">
        <f t="shared" si="4"/>
        <v>0</v>
      </c>
      <c r="X44" s="107"/>
      <c r="Z44" s="8"/>
    </row>
    <row r="45" spans="2:26">
      <c r="B45" s="11"/>
      <c r="D45" s="8"/>
      <c r="F45" s="8">
        <v>0</v>
      </c>
      <c r="H45" s="306">
        <f t="shared" si="5"/>
        <v>0</v>
      </c>
      <c r="J45" s="8">
        <f t="shared" si="8"/>
        <v>0</v>
      </c>
      <c r="K45" s="90"/>
      <c r="L45" s="8">
        <f t="shared" si="9"/>
        <v>0</v>
      </c>
      <c r="M45" s="90"/>
      <c r="N45" s="8">
        <f t="shared" si="10"/>
        <v>0</v>
      </c>
      <c r="O45" s="90"/>
      <c r="P45" s="8">
        <f t="shared" si="11"/>
        <v>0</v>
      </c>
      <c r="R45" s="107">
        <f t="shared" si="2"/>
        <v>0</v>
      </c>
      <c r="T45" s="107">
        <f t="shared" si="3"/>
        <v>0</v>
      </c>
      <c r="V45" s="107">
        <f t="shared" si="4"/>
        <v>0</v>
      </c>
      <c r="X45" s="107"/>
      <c r="Z45" s="8"/>
    </row>
    <row r="46" spans="2:26">
      <c r="B46" s="11"/>
      <c r="D46" s="8"/>
      <c r="F46" s="8">
        <v>0</v>
      </c>
      <c r="H46" s="306">
        <f t="shared" si="5"/>
        <v>0</v>
      </c>
      <c r="J46" s="8">
        <f t="shared" si="8"/>
        <v>0</v>
      </c>
      <c r="K46" s="90"/>
      <c r="L46" s="8">
        <f t="shared" si="9"/>
        <v>0</v>
      </c>
      <c r="M46" s="90"/>
      <c r="N46" s="8">
        <f t="shared" si="10"/>
        <v>0</v>
      </c>
      <c r="O46" s="90"/>
      <c r="P46" s="8">
        <f t="shared" si="11"/>
        <v>0</v>
      </c>
      <c r="R46" s="107">
        <f t="shared" si="2"/>
        <v>0</v>
      </c>
      <c r="T46" s="107">
        <f t="shared" si="3"/>
        <v>0</v>
      </c>
      <c r="V46" s="107">
        <f t="shared" si="4"/>
        <v>0</v>
      </c>
      <c r="X46" s="107"/>
      <c r="Z46" s="8"/>
    </row>
    <row r="47" spans="2:26">
      <c r="B47" s="11"/>
      <c r="D47" s="8"/>
      <c r="F47" s="8">
        <v>0</v>
      </c>
      <c r="H47" s="306">
        <f t="shared" si="5"/>
        <v>0</v>
      </c>
      <c r="J47" s="8">
        <f t="shared" si="8"/>
        <v>0</v>
      </c>
      <c r="K47" s="90"/>
      <c r="L47" s="8">
        <f t="shared" si="9"/>
        <v>0</v>
      </c>
      <c r="M47" s="90"/>
      <c r="N47" s="8">
        <f t="shared" si="10"/>
        <v>0</v>
      </c>
      <c r="O47" s="90"/>
      <c r="P47" s="8">
        <f t="shared" si="11"/>
        <v>0</v>
      </c>
      <c r="R47" s="107">
        <f t="shared" ref="R47:R64" si="12">IF(OR(D47="9-12/10-12 (High)",D47="K-12",D47="6-12"),F47,0)</f>
        <v>0</v>
      </c>
      <c r="T47" s="107">
        <f t="shared" ref="T47:T64" si="13">IF(OR(D47="9-12/10-12 (High)",D47="K-12",D47="6-12"),F47,0)</f>
        <v>0</v>
      </c>
      <c r="V47" s="107">
        <f t="shared" ref="V47:V64" si="14">IF(OR(D47="9-12/10-12 (High)",D47="K-12",D47="6-12"),F47,0)</f>
        <v>0</v>
      </c>
      <c r="X47" s="107"/>
      <c r="Z47" s="8"/>
    </row>
    <row r="48" spans="2:26">
      <c r="B48" s="11"/>
      <c r="D48" s="8"/>
      <c r="F48" s="8">
        <v>0</v>
      </c>
      <c r="H48" s="306">
        <f t="shared" si="5"/>
        <v>0</v>
      </c>
      <c r="J48" s="8">
        <f t="shared" si="8"/>
        <v>0</v>
      </c>
      <c r="K48" s="90"/>
      <c r="L48" s="8">
        <f t="shared" si="9"/>
        <v>0</v>
      </c>
      <c r="M48" s="90"/>
      <c r="N48" s="8">
        <f t="shared" si="10"/>
        <v>0</v>
      </c>
      <c r="O48" s="90"/>
      <c r="P48" s="8">
        <f t="shared" si="11"/>
        <v>0</v>
      </c>
      <c r="R48" s="107">
        <f t="shared" si="12"/>
        <v>0</v>
      </c>
      <c r="T48" s="107">
        <f t="shared" si="13"/>
        <v>0</v>
      </c>
      <c r="V48" s="107">
        <f t="shared" si="14"/>
        <v>0</v>
      </c>
      <c r="X48" s="107"/>
      <c r="Z48" s="8"/>
    </row>
    <row r="49" spans="2:26">
      <c r="B49" s="11"/>
      <c r="D49" s="8"/>
      <c r="F49" s="8">
        <v>0</v>
      </c>
      <c r="H49" s="306">
        <f t="shared" si="5"/>
        <v>0</v>
      </c>
      <c r="J49" s="8">
        <f t="shared" si="8"/>
        <v>0</v>
      </c>
      <c r="K49" s="90"/>
      <c r="L49" s="8">
        <f t="shared" si="9"/>
        <v>0</v>
      </c>
      <c r="M49" s="90"/>
      <c r="N49" s="8">
        <f t="shared" si="10"/>
        <v>0</v>
      </c>
      <c r="O49" s="90"/>
      <c r="P49" s="8">
        <f t="shared" si="11"/>
        <v>0</v>
      </c>
      <c r="R49" s="107">
        <f t="shared" si="12"/>
        <v>0</v>
      </c>
      <c r="T49" s="107">
        <f t="shared" si="13"/>
        <v>0</v>
      </c>
      <c r="V49" s="107">
        <f t="shared" si="14"/>
        <v>0</v>
      </c>
      <c r="X49" s="107"/>
      <c r="Z49" s="8"/>
    </row>
    <row r="50" spans="2:26">
      <c r="B50" s="11"/>
      <c r="D50" s="8"/>
      <c r="F50" s="8">
        <v>0</v>
      </c>
      <c r="H50" s="306">
        <f t="shared" si="5"/>
        <v>0</v>
      </c>
      <c r="J50" s="8">
        <f t="shared" si="8"/>
        <v>0</v>
      </c>
      <c r="K50" s="90"/>
      <c r="L50" s="8">
        <f t="shared" si="9"/>
        <v>0</v>
      </c>
      <c r="M50" s="90"/>
      <c r="N50" s="8">
        <f t="shared" si="10"/>
        <v>0</v>
      </c>
      <c r="O50" s="90"/>
      <c r="P50" s="8">
        <f t="shared" si="11"/>
        <v>0</v>
      </c>
      <c r="R50" s="107">
        <f t="shared" si="12"/>
        <v>0</v>
      </c>
      <c r="T50" s="107">
        <f t="shared" si="13"/>
        <v>0</v>
      </c>
      <c r="V50" s="107">
        <f t="shared" si="14"/>
        <v>0</v>
      </c>
      <c r="X50" s="107"/>
      <c r="Z50" s="8"/>
    </row>
    <row r="51" spans="2:26">
      <c r="B51" s="11"/>
      <c r="D51" s="8"/>
      <c r="F51" s="8">
        <v>0</v>
      </c>
      <c r="H51" s="306">
        <f t="shared" si="5"/>
        <v>0</v>
      </c>
      <c r="J51" s="8">
        <f t="shared" si="8"/>
        <v>0</v>
      </c>
      <c r="K51" s="90"/>
      <c r="L51" s="8">
        <f t="shared" si="9"/>
        <v>0</v>
      </c>
      <c r="M51" s="90"/>
      <c r="N51" s="8">
        <f t="shared" si="10"/>
        <v>0</v>
      </c>
      <c r="O51" s="90"/>
      <c r="P51" s="8">
        <f t="shared" si="11"/>
        <v>0</v>
      </c>
      <c r="R51" s="107">
        <f t="shared" si="12"/>
        <v>0</v>
      </c>
      <c r="T51" s="107">
        <f t="shared" si="13"/>
        <v>0</v>
      </c>
      <c r="V51" s="107">
        <f t="shared" si="14"/>
        <v>0</v>
      </c>
      <c r="X51" s="107"/>
      <c r="Z51" s="8"/>
    </row>
    <row r="52" spans="2:26">
      <c r="B52" s="11"/>
      <c r="D52" s="8"/>
      <c r="F52" s="8">
        <v>0</v>
      </c>
      <c r="H52" s="306">
        <f t="shared" si="5"/>
        <v>0</v>
      </c>
      <c r="J52" s="8">
        <f t="shared" si="8"/>
        <v>0</v>
      </c>
      <c r="K52" s="90"/>
      <c r="L52" s="8">
        <f t="shared" si="9"/>
        <v>0</v>
      </c>
      <c r="M52" s="90"/>
      <c r="N52" s="8">
        <f t="shared" si="10"/>
        <v>0</v>
      </c>
      <c r="O52" s="90"/>
      <c r="P52" s="8">
        <f t="shared" si="11"/>
        <v>0</v>
      </c>
      <c r="R52" s="107">
        <f t="shared" si="12"/>
        <v>0</v>
      </c>
      <c r="T52" s="107">
        <f t="shared" si="13"/>
        <v>0</v>
      </c>
      <c r="V52" s="107">
        <f t="shared" si="14"/>
        <v>0</v>
      </c>
      <c r="X52" s="107"/>
      <c r="Z52" s="8"/>
    </row>
    <row r="53" spans="2:26">
      <c r="B53" s="11"/>
      <c r="D53" s="8"/>
      <c r="F53" s="8">
        <v>0</v>
      </c>
      <c r="H53" s="306">
        <f t="shared" si="5"/>
        <v>0</v>
      </c>
      <c r="J53" s="8">
        <f t="shared" si="8"/>
        <v>0</v>
      </c>
      <c r="K53" s="90"/>
      <c r="L53" s="8">
        <f t="shared" si="9"/>
        <v>0</v>
      </c>
      <c r="M53" s="90"/>
      <c r="N53" s="8">
        <f t="shared" si="10"/>
        <v>0</v>
      </c>
      <c r="O53" s="90"/>
      <c r="P53" s="8">
        <f t="shared" si="11"/>
        <v>0</v>
      </c>
      <c r="R53" s="107">
        <f t="shared" si="12"/>
        <v>0</v>
      </c>
      <c r="T53" s="107">
        <f t="shared" si="13"/>
        <v>0</v>
      </c>
      <c r="V53" s="107">
        <f t="shared" si="14"/>
        <v>0</v>
      </c>
      <c r="X53" s="107"/>
      <c r="Z53" s="8"/>
    </row>
    <row r="54" spans="2:26">
      <c r="B54" s="11"/>
      <c r="D54" s="8"/>
      <c r="F54" s="8">
        <v>0</v>
      </c>
      <c r="H54" s="306">
        <f t="shared" si="5"/>
        <v>0</v>
      </c>
      <c r="J54" s="8">
        <f t="shared" si="8"/>
        <v>0</v>
      </c>
      <c r="K54" s="90"/>
      <c r="L54" s="8">
        <f t="shared" si="9"/>
        <v>0</v>
      </c>
      <c r="M54" s="90"/>
      <c r="N54" s="8">
        <f t="shared" si="10"/>
        <v>0</v>
      </c>
      <c r="O54" s="90"/>
      <c r="P54" s="8">
        <f t="shared" si="11"/>
        <v>0</v>
      </c>
      <c r="R54" s="107">
        <f t="shared" si="12"/>
        <v>0</v>
      </c>
      <c r="T54" s="107">
        <f t="shared" si="13"/>
        <v>0</v>
      </c>
      <c r="V54" s="107">
        <f t="shared" si="14"/>
        <v>0</v>
      </c>
      <c r="X54" s="107"/>
      <c r="Z54" s="8"/>
    </row>
    <row r="55" spans="2:26">
      <c r="B55" s="11"/>
      <c r="D55" s="8"/>
      <c r="F55" s="8">
        <v>0</v>
      </c>
      <c r="H55" s="306">
        <f t="shared" si="5"/>
        <v>0</v>
      </c>
      <c r="J55" s="8">
        <f t="shared" si="8"/>
        <v>0</v>
      </c>
      <c r="K55" s="90"/>
      <c r="L55" s="8">
        <f t="shared" si="9"/>
        <v>0</v>
      </c>
      <c r="M55" s="90"/>
      <c r="N55" s="8">
        <f t="shared" si="10"/>
        <v>0</v>
      </c>
      <c r="O55" s="90"/>
      <c r="P55" s="8">
        <f t="shared" si="11"/>
        <v>0</v>
      </c>
      <c r="R55" s="107">
        <f t="shared" si="12"/>
        <v>0</v>
      </c>
      <c r="T55" s="107">
        <f t="shared" si="13"/>
        <v>0</v>
      </c>
      <c r="V55" s="107">
        <f t="shared" si="14"/>
        <v>0</v>
      </c>
      <c r="X55" s="107"/>
      <c r="Z55" s="8"/>
    </row>
    <row r="56" spans="2:26">
      <c r="B56" s="11"/>
      <c r="D56" s="8"/>
      <c r="F56" s="8">
        <v>0</v>
      </c>
      <c r="H56" s="306">
        <f t="shared" si="5"/>
        <v>0</v>
      </c>
      <c r="J56" s="8">
        <f t="shared" si="8"/>
        <v>0</v>
      </c>
      <c r="K56" s="90"/>
      <c r="L56" s="8">
        <f t="shared" si="9"/>
        <v>0</v>
      </c>
      <c r="M56" s="90"/>
      <c r="N56" s="8">
        <f t="shared" si="10"/>
        <v>0</v>
      </c>
      <c r="O56" s="90"/>
      <c r="P56" s="8">
        <f t="shared" si="11"/>
        <v>0</v>
      </c>
      <c r="R56" s="107">
        <f t="shared" si="12"/>
        <v>0</v>
      </c>
      <c r="T56" s="107">
        <f t="shared" si="13"/>
        <v>0</v>
      </c>
      <c r="V56" s="107">
        <f t="shared" si="14"/>
        <v>0</v>
      </c>
      <c r="X56" s="107"/>
      <c r="Z56" s="8"/>
    </row>
    <row r="57" spans="2:26">
      <c r="B57" s="11"/>
      <c r="D57" s="8"/>
      <c r="F57" s="8">
        <v>0</v>
      </c>
      <c r="H57" s="306">
        <f t="shared" si="5"/>
        <v>0</v>
      </c>
      <c r="J57" s="8">
        <f t="shared" si="8"/>
        <v>0</v>
      </c>
      <c r="K57" s="90"/>
      <c r="L57" s="8">
        <f t="shared" si="9"/>
        <v>0</v>
      </c>
      <c r="M57" s="90"/>
      <c r="N57" s="8">
        <f t="shared" si="10"/>
        <v>0</v>
      </c>
      <c r="O57" s="90"/>
      <c r="P57" s="8">
        <f t="shared" si="11"/>
        <v>0</v>
      </c>
      <c r="R57" s="107">
        <f t="shared" si="12"/>
        <v>0</v>
      </c>
      <c r="T57" s="107">
        <f t="shared" si="13"/>
        <v>0</v>
      </c>
      <c r="V57" s="107">
        <f t="shared" si="14"/>
        <v>0</v>
      </c>
      <c r="X57" s="107"/>
      <c r="Z57" s="8"/>
    </row>
    <row r="58" spans="2:26">
      <c r="B58" s="11"/>
      <c r="D58" s="8"/>
      <c r="F58" s="8">
        <v>0</v>
      </c>
      <c r="H58" s="306">
        <f t="shared" si="5"/>
        <v>0</v>
      </c>
      <c r="J58" s="8">
        <f t="shared" si="8"/>
        <v>0</v>
      </c>
      <c r="K58" s="90"/>
      <c r="L58" s="8">
        <f t="shared" si="9"/>
        <v>0</v>
      </c>
      <c r="M58" s="90"/>
      <c r="N58" s="8">
        <f t="shared" si="10"/>
        <v>0</v>
      </c>
      <c r="O58" s="90"/>
      <c r="P58" s="8">
        <f t="shared" si="11"/>
        <v>0</v>
      </c>
      <c r="R58" s="107">
        <f t="shared" si="12"/>
        <v>0</v>
      </c>
      <c r="T58" s="107">
        <f t="shared" si="13"/>
        <v>0</v>
      </c>
      <c r="V58" s="107">
        <f t="shared" si="14"/>
        <v>0</v>
      </c>
      <c r="X58" s="107"/>
      <c r="Z58" s="8"/>
    </row>
    <row r="59" spans="2:26">
      <c r="B59" s="11"/>
      <c r="D59" s="8"/>
      <c r="F59" s="8">
        <v>0</v>
      </c>
      <c r="H59" s="306">
        <f t="shared" si="5"/>
        <v>0</v>
      </c>
      <c r="J59" s="8">
        <f t="shared" si="8"/>
        <v>0</v>
      </c>
      <c r="K59" s="90"/>
      <c r="L59" s="8">
        <f t="shared" si="9"/>
        <v>0</v>
      </c>
      <c r="M59" s="90"/>
      <c r="N59" s="8">
        <f t="shared" si="10"/>
        <v>0</v>
      </c>
      <c r="O59" s="90"/>
      <c r="P59" s="8">
        <f t="shared" si="11"/>
        <v>0</v>
      </c>
      <c r="R59" s="107">
        <f t="shared" si="12"/>
        <v>0</v>
      </c>
      <c r="T59" s="107">
        <f t="shared" si="13"/>
        <v>0</v>
      </c>
      <c r="V59" s="107">
        <f t="shared" si="14"/>
        <v>0</v>
      </c>
      <c r="X59" s="107"/>
      <c r="Z59" s="8"/>
    </row>
    <row r="60" spans="2:26">
      <c r="B60" s="11"/>
      <c r="D60" s="8"/>
      <c r="F60" s="8">
        <v>0</v>
      </c>
      <c r="H60" s="306">
        <f t="shared" si="5"/>
        <v>0</v>
      </c>
      <c r="J60" s="8">
        <f t="shared" si="8"/>
        <v>0</v>
      </c>
      <c r="K60" s="90"/>
      <c r="L60" s="8">
        <f t="shared" si="9"/>
        <v>0</v>
      </c>
      <c r="M60" s="90"/>
      <c r="N60" s="8">
        <f t="shared" si="10"/>
        <v>0</v>
      </c>
      <c r="O60" s="90"/>
      <c r="P60" s="8">
        <f t="shared" si="11"/>
        <v>0</v>
      </c>
      <c r="R60" s="107">
        <f t="shared" si="12"/>
        <v>0</v>
      </c>
      <c r="T60" s="107">
        <f t="shared" si="13"/>
        <v>0</v>
      </c>
      <c r="V60" s="107">
        <f t="shared" si="14"/>
        <v>0</v>
      </c>
      <c r="X60" s="107"/>
      <c r="Z60" s="8"/>
    </row>
    <row r="61" spans="2:26">
      <c r="B61" s="11"/>
      <c r="D61" s="8"/>
      <c r="F61" s="8">
        <v>0</v>
      </c>
      <c r="H61" s="306">
        <f t="shared" si="5"/>
        <v>0</v>
      </c>
      <c r="J61" s="8">
        <f t="shared" si="8"/>
        <v>0</v>
      </c>
      <c r="K61" s="90"/>
      <c r="L61" s="8">
        <f t="shared" si="9"/>
        <v>0</v>
      </c>
      <c r="M61" s="90"/>
      <c r="N61" s="8">
        <f t="shared" si="10"/>
        <v>0</v>
      </c>
      <c r="O61" s="90"/>
      <c r="P61" s="8">
        <f t="shared" si="11"/>
        <v>0</v>
      </c>
      <c r="R61" s="107">
        <f t="shared" si="12"/>
        <v>0</v>
      </c>
      <c r="T61" s="107">
        <f t="shared" si="13"/>
        <v>0</v>
      </c>
      <c r="V61" s="107">
        <f t="shared" si="14"/>
        <v>0</v>
      </c>
      <c r="X61" s="107"/>
      <c r="Z61" s="8"/>
    </row>
    <row r="62" spans="2:26">
      <c r="B62" s="11"/>
      <c r="D62" s="8"/>
      <c r="F62" s="8">
        <v>0</v>
      </c>
      <c r="H62" s="306">
        <f t="shared" si="5"/>
        <v>0</v>
      </c>
      <c r="J62" s="8">
        <f t="shared" si="8"/>
        <v>0</v>
      </c>
      <c r="K62" s="90"/>
      <c r="L62" s="8">
        <f t="shared" si="9"/>
        <v>0</v>
      </c>
      <c r="M62" s="90"/>
      <c r="N62" s="8">
        <f t="shared" si="10"/>
        <v>0</v>
      </c>
      <c r="O62" s="90"/>
      <c r="P62" s="8">
        <f t="shared" si="11"/>
        <v>0</v>
      </c>
      <c r="R62" s="107">
        <f t="shared" si="12"/>
        <v>0</v>
      </c>
      <c r="T62" s="107">
        <f t="shared" si="13"/>
        <v>0</v>
      </c>
      <c r="V62" s="107">
        <f t="shared" si="14"/>
        <v>0</v>
      </c>
      <c r="X62" s="107"/>
      <c r="Z62" s="8"/>
    </row>
    <row r="63" spans="2:26">
      <c r="B63" s="11"/>
      <c r="D63" s="8"/>
      <c r="F63" s="8">
        <v>0</v>
      </c>
      <c r="H63" s="306">
        <f t="shared" si="5"/>
        <v>0</v>
      </c>
      <c r="J63" s="8">
        <f t="shared" si="8"/>
        <v>0</v>
      </c>
      <c r="K63" s="90"/>
      <c r="L63" s="8">
        <f t="shared" si="9"/>
        <v>0</v>
      </c>
      <c r="M63" s="90"/>
      <c r="N63" s="8">
        <f t="shared" si="10"/>
        <v>0</v>
      </c>
      <c r="O63" s="90"/>
      <c r="P63" s="8">
        <f t="shared" si="11"/>
        <v>0</v>
      </c>
      <c r="R63" s="107">
        <f t="shared" si="12"/>
        <v>0</v>
      </c>
      <c r="T63" s="107">
        <f t="shared" si="13"/>
        <v>0</v>
      </c>
      <c r="V63" s="107">
        <f t="shared" si="14"/>
        <v>0</v>
      </c>
      <c r="X63" s="107"/>
      <c r="Z63" s="8"/>
    </row>
    <row r="64" spans="2:26">
      <c r="B64" s="11"/>
      <c r="D64" s="8"/>
      <c r="F64" s="8">
        <v>0</v>
      </c>
      <c r="H64" s="306">
        <f t="shared" si="5"/>
        <v>0</v>
      </c>
      <c r="J64" s="8">
        <f t="shared" si="8"/>
        <v>0</v>
      </c>
      <c r="K64" s="90"/>
      <c r="L64" s="8">
        <f t="shared" si="9"/>
        <v>0</v>
      </c>
      <c r="M64" s="90"/>
      <c r="N64" s="8">
        <f t="shared" si="10"/>
        <v>0</v>
      </c>
      <c r="O64" s="90"/>
      <c r="P64" s="8">
        <f t="shared" si="11"/>
        <v>0</v>
      </c>
      <c r="R64" s="107">
        <f t="shared" si="12"/>
        <v>0</v>
      </c>
      <c r="T64" s="107">
        <f t="shared" si="13"/>
        <v>0</v>
      </c>
      <c r="V64" s="107">
        <f t="shared" si="14"/>
        <v>0</v>
      </c>
      <c r="X64" s="107"/>
      <c r="Z64" s="8"/>
    </row>
  </sheetData>
  <mergeCells count="4">
    <mergeCell ref="B1:Z1"/>
    <mergeCell ref="J9:P9"/>
    <mergeCell ref="R9:V9"/>
    <mergeCell ref="F9:H9"/>
  </mergeCells>
  <conditionalFormatting sqref="J21:J64">
    <cfRule type="cellIs" dxfId="77" priority="21" operator="equal">
      <formula>0</formula>
    </cfRule>
  </conditionalFormatting>
  <conditionalFormatting sqref="L21:L64">
    <cfRule type="cellIs" dxfId="76" priority="20" operator="equal">
      <formula>0</formula>
    </cfRule>
  </conditionalFormatting>
  <conditionalFormatting sqref="N21:N64">
    <cfRule type="cellIs" dxfId="75" priority="19" operator="equal">
      <formula>0</formula>
    </cfRule>
  </conditionalFormatting>
  <conditionalFormatting sqref="P21:P64">
    <cfRule type="cellIs" dxfId="74" priority="18" operator="equal">
      <formula>0</formula>
    </cfRule>
  </conditionalFormatting>
  <conditionalFormatting sqref="R21:R64">
    <cfRule type="cellIs" dxfId="73" priority="17" operator="equal">
      <formula>0</formula>
    </cfRule>
  </conditionalFormatting>
  <conditionalFormatting sqref="T21:T64">
    <cfRule type="cellIs" dxfId="72" priority="16" operator="equal">
      <formula>0</formula>
    </cfRule>
  </conditionalFormatting>
  <conditionalFormatting sqref="V21:V64">
    <cfRule type="cellIs" dxfId="71" priority="15" operator="equal">
      <formula>0</formula>
    </cfRule>
  </conditionalFormatting>
  <conditionalFormatting sqref="F21:F64">
    <cfRule type="cellIs" dxfId="70" priority="14" operator="equal">
      <formula>0</formula>
    </cfRule>
  </conditionalFormatting>
  <conditionalFormatting sqref="V15:V20">
    <cfRule type="cellIs" dxfId="69" priority="7" operator="equal">
      <formula>0</formula>
    </cfRule>
  </conditionalFormatting>
  <conditionalFormatting sqref="J15:J20">
    <cfRule type="cellIs" dxfId="68" priority="13" operator="equal">
      <formula>0</formula>
    </cfRule>
  </conditionalFormatting>
  <conditionalFormatting sqref="L15:L20">
    <cfRule type="cellIs" dxfId="67" priority="12" operator="equal">
      <formula>0</formula>
    </cfRule>
  </conditionalFormatting>
  <conditionalFormatting sqref="N15:N20">
    <cfRule type="cellIs" dxfId="66" priority="11" operator="equal">
      <formula>0</formula>
    </cfRule>
  </conditionalFormatting>
  <conditionalFormatting sqref="P15:P20">
    <cfRule type="cellIs" dxfId="65" priority="10" operator="equal">
      <formula>0</formula>
    </cfRule>
  </conditionalFormatting>
  <conditionalFormatting sqref="R15:R20">
    <cfRule type="cellIs" dxfId="64" priority="9" operator="equal">
      <formula>0</formula>
    </cfRule>
  </conditionalFormatting>
  <conditionalFormatting sqref="T15:T20">
    <cfRule type="cellIs" dxfId="63" priority="8" operator="equal">
      <formula>0</formula>
    </cfRule>
  </conditionalFormatting>
  <conditionalFormatting sqref="F15 H15:H64">
    <cfRule type="cellIs" dxfId="62" priority="6" operator="equal">
      <formula>0</formula>
    </cfRule>
  </conditionalFormatting>
  <conditionalFormatting sqref="F16">
    <cfRule type="cellIs" dxfId="61" priority="5" operator="equal">
      <formula>0</formula>
    </cfRule>
  </conditionalFormatting>
  <conditionalFormatting sqref="F17">
    <cfRule type="cellIs" dxfId="60" priority="4" operator="equal">
      <formula>0</formula>
    </cfRule>
  </conditionalFormatting>
  <conditionalFormatting sqref="F18">
    <cfRule type="cellIs" dxfId="59" priority="3" operator="equal">
      <formula>0</formula>
    </cfRule>
  </conditionalFormatting>
  <conditionalFormatting sqref="F19">
    <cfRule type="cellIs" dxfId="58" priority="2" operator="equal">
      <formula>0</formula>
    </cfRule>
  </conditionalFormatting>
  <conditionalFormatting sqref="F20">
    <cfRule type="cellIs" dxfId="57" priority="1" operator="equal">
      <formula>0</formula>
    </cfRule>
  </conditionalFormatting>
  <dataValidations count="1">
    <dataValidation type="whole" operator="greaterThanOrEqual" allowBlank="1" showInputMessage="1" showErrorMessage="1" sqref="X15:X64 J15:P64 R15:R64 T15:T64 V15:V64 F15:F64 H15:H64" xr:uid="{00000000-0002-0000-0700-000000000000}">
      <formula1>0</formula1>
    </dataValidation>
  </dataValidations>
  <pageMargins left="0.7" right="0.7" top="0.75" bottom="0.75" header="0.3" footer="0.3"/>
  <pageSetup scale="89" pageOrder="overThenDown" orientation="landscape" r:id="rId1"/>
  <colBreaks count="1" manualBreakCount="1">
    <brk id="12"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1000000}">
          <x14:formula1>
            <xm:f>'Indicator Drop Downs'!$C$18:$C$24</xm:f>
          </x14:formula1>
          <xm:sqref>D15:D64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7"/>
    <pageSetUpPr autoPageBreaks="0"/>
  </sheetPr>
  <dimension ref="B1:DD60"/>
  <sheetViews>
    <sheetView zoomScaleNormal="100" zoomScaleSheetLayoutView="25" workbookViewId="0">
      <pane xSplit="3" ySplit="5" topLeftCell="D6" activePane="bottomRight" state="frozen"/>
      <selection pane="topRight" activeCell="D1" sqref="D1"/>
      <selection pane="bottomLeft" activeCell="A7" sqref="A7"/>
      <selection pane="bottomRight" activeCell="B2" sqref="B2"/>
    </sheetView>
  </sheetViews>
  <sheetFormatPr defaultColWidth="9.1328125" defaultRowHeight="14.25"/>
  <cols>
    <col min="1" max="1" width="4.59765625" style="190" customWidth="1"/>
    <col min="2" max="2" width="0.86328125" style="202" customWidth="1"/>
    <col min="3" max="3" width="59" style="190" customWidth="1"/>
    <col min="4" max="4" width="1" style="190" customWidth="1"/>
    <col min="5" max="5" width="19" style="190" customWidth="1"/>
    <col min="6" max="6" width="21" style="190" hidden="1" customWidth="1"/>
    <col min="7" max="7" width="0.86328125" style="190" customWidth="1"/>
    <col min="8" max="8" width="19" style="190" customWidth="1"/>
    <col min="9" max="9" width="21" style="190" hidden="1" customWidth="1"/>
    <col min="10" max="10" width="0.86328125" style="190" customWidth="1"/>
    <col min="11" max="11" width="19" style="190" customWidth="1"/>
    <col min="12" max="12" width="21" style="190" hidden="1" customWidth="1"/>
    <col min="13" max="13" width="0.86328125" style="190" customWidth="1"/>
    <col min="14" max="14" width="19" style="190" customWidth="1"/>
    <col min="15" max="15" width="21" style="190" hidden="1" customWidth="1"/>
    <col min="16" max="16" width="2.86328125" style="190" customWidth="1"/>
    <col min="17" max="17" width="16.86328125" style="245" customWidth="1"/>
    <col min="18" max="18" width="16.86328125" style="245" hidden="1" customWidth="1"/>
    <col min="19" max="19" width="0.86328125" style="245" customWidth="1"/>
    <col min="20" max="20" width="19.265625" style="245" customWidth="1"/>
    <col min="21" max="21" width="16.86328125" style="245" hidden="1" customWidth="1"/>
    <col min="22" max="22" width="0.86328125" style="245" customWidth="1"/>
    <col min="23" max="23" width="16.86328125" style="245" customWidth="1"/>
    <col min="24" max="24" width="16.86328125" style="245" hidden="1" customWidth="1"/>
    <col min="25" max="25" width="0.86328125" style="245" customWidth="1"/>
    <col min="26" max="26" width="19" style="245" customWidth="1"/>
    <col min="27" max="27" width="19" style="245" hidden="1" customWidth="1"/>
    <col min="28" max="28" width="2.86328125" style="245" customWidth="1"/>
    <col min="29" max="29" width="16.86328125" style="245" customWidth="1"/>
    <col min="30" max="30" width="16.86328125" style="245" hidden="1" customWidth="1"/>
    <col min="31" max="31" width="0.86328125" style="245" customWidth="1"/>
    <col min="32" max="32" width="19.1328125" style="245" customWidth="1"/>
    <col min="33" max="33" width="19.1328125" style="245" hidden="1" customWidth="1"/>
    <col min="34" max="34" width="1.86328125" style="245" customWidth="1"/>
    <col min="35" max="35" width="16.86328125" style="245" customWidth="1"/>
    <col min="36" max="36" width="16.86328125" style="245" hidden="1" customWidth="1"/>
    <col min="37" max="37" width="0.86328125" style="245" customWidth="1"/>
    <col min="38" max="38" width="18.86328125" style="245" customWidth="1"/>
    <col min="39" max="39" width="19.1328125" style="245" hidden="1" customWidth="1"/>
    <col min="40" max="40" width="1.86328125" style="245" customWidth="1"/>
    <col min="41" max="41" width="16.86328125" style="190" customWidth="1"/>
    <col min="42" max="42" width="16.86328125" style="245" hidden="1" customWidth="1"/>
    <col min="43" max="43" width="0.86328125" style="190" customWidth="1"/>
    <col min="44" max="44" width="18.1328125" style="190" customWidth="1"/>
    <col min="45" max="45" width="19.1328125" style="245" hidden="1" customWidth="1"/>
    <col min="46" max="46" width="1.86328125" style="190" customWidth="1"/>
    <col min="47" max="47" width="16.86328125" style="190" customWidth="1"/>
    <col min="48" max="48" width="16.86328125" style="245" hidden="1" customWidth="1"/>
    <col min="49" max="49" width="0.86328125" style="190" customWidth="1"/>
    <col min="50" max="50" width="21.1328125" style="190" customWidth="1"/>
    <col min="51" max="51" width="19.1328125" style="245" hidden="1" customWidth="1"/>
    <col min="52" max="52" width="1.86328125" style="245" customWidth="1"/>
    <col min="53" max="53" width="18" style="190" customWidth="1"/>
    <col min="54" max="54" width="16.86328125" style="245" hidden="1" customWidth="1"/>
    <col min="55" max="55" width="0.86328125" style="190" customWidth="1"/>
    <col min="56" max="56" width="18.1328125" style="190" customWidth="1"/>
    <col min="57" max="57" width="19.1328125" style="245" hidden="1" customWidth="1"/>
    <col min="58" max="58" width="1.86328125" style="190" customWidth="1"/>
    <col min="59" max="59" width="18.1328125" style="190" customWidth="1"/>
    <col min="60" max="60" width="16.86328125" style="245" hidden="1" customWidth="1"/>
    <col min="61" max="61" width="0.86328125" style="190" customWidth="1"/>
    <col min="62" max="62" width="18.1328125" style="190" customWidth="1"/>
    <col min="63" max="63" width="19.1328125" style="245" hidden="1" customWidth="1"/>
    <col min="64" max="64" width="1.86328125" style="190" customWidth="1"/>
    <col min="65" max="65" width="18.1328125" style="190" customWidth="1"/>
    <col min="66" max="66" width="16.86328125" style="245" hidden="1" customWidth="1"/>
    <col min="67" max="67" width="0.86328125" style="190" customWidth="1"/>
    <col min="68" max="68" width="18.1328125" style="190" customWidth="1"/>
    <col min="69" max="69" width="19.1328125" style="245" hidden="1" customWidth="1"/>
    <col min="70" max="70" width="2.86328125" style="190" customWidth="1"/>
    <col min="71" max="71" width="16.86328125" style="190" customWidth="1"/>
    <col min="72" max="72" width="16.86328125" style="190" hidden="1" customWidth="1"/>
    <col min="73" max="73" width="0.86328125" style="190" customWidth="1"/>
    <col min="74" max="74" width="16.86328125" style="190" customWidth="1"/>
    <col min="75" max="75" width="16.86328125" style="190" hidden="1" customWidth="1"/>
    <col min="76" max="76" width="1.86328125" style="190" customWidth="1"/>
    <col min="77" max="77" width="16.86328125" style="190" customWidth="1"/>
    <col min="78" max="78" width="0.3984375" style="190" customWidth="1"/>
    <col min="79" max="79" width="0.86328125" style="190" customWidth="1"/>
    <col min="80" max="80" width="18.59765625" style="190" customWidth="1"/>
    <col min="81" max="81" width="17.86328125" style="190" hidden="1" customWidth="1"/>
    <col min="82" max="82" width="1.86328125" style="190" customWidth="1"/>
    <col min="83" max="83" width="16.86328125" style="190" customWidth="1"/>
    <col min="84" max="84" width="16.86328125" style="190" hidden="1" customWidth="1"/>
    <col min="85" max="85" width="0.86328125" style="190" customWidth="1"/>
    <col min="86" max="86" width="20.265625" style="190" customWidth="1"/>
    <col min="87" max="87" width="19" style="190" hidden="1" customWidth="1"/>
    <col min="88" max="88" width="1.86328125" style="190" customWidth="1"/>
    <col min="89" max="89" width="22.59765625" style="190" customWidth="1"/>
    <col min="90" max="90" width="0.86328125" style="190" customWidth="1"/>
    <col min="91" max="91" width="18.1328125" style="190" customWidth="1"/>
    <col min="92" max="92" width="2.86328125" style="190" customWidth="1"/>
    <col min="93" max="93" width="23.59765625" style="190" customWidth="1"/>
    <col min="94" max="94" width="21" style="190" hidden="1" customWidth="1"/>
    <col min="95" max="95" width="0.86328125" style="190" customWidth="1"/>
    <col min="96" max="96" width="21.59765625" style="190" customWidth="1"/>
    <col min="97" max="97" width="18.3984375" style="190" hidden="1" customWidth="1"/>
    <col min="98" max="98" width="1.86328125" style="190" customWidth="1"/>
    <col min="99" max="99" width="19.86328125" style="190" customWidth="1"/>
    <col min="100" max="100" width="19.86328125" style="190" hidden="1" customWidth="1"/>
    <col min="101" max="101" width="0.86328125" style="190" customWidth="1"/>
    <col min="102" max="102" width="25.86328125" style="190" customWidth="1"/>
    <col min="103" max="103" width="25.86328125" style="190" hidden="1" customWidth="1"/>
    <col min="104" max="104" width="1.86328125" style="190" customWidth="1"/>
    <col min="105" max="105" width="23.86328125" style="190" customWidth="1"/>
    <col min="106" max="106" width="1" style="190" customWidth="1"/>
    <col min="107" max="107" width="15.86328125" style="190" customWidth="1"/>
    <col min="108" max="108" width="9.1328125" style="202"/>
    <col min="109" max="16384" width="9.1328125" style="190"/>
  </cols>
  <sheetData>
    <row r="1" spans="2:108" ht="42.75" customHeight="1">
      <c r="B1" s="649" t="s">
        <v>592</v>
      </c>
      <c r="C1" s="650"/>
      <c r="E1" s="662" t="s">
        <v>265</v>
      </c>
      <c r="F1" s="662"/>
      <c r="G1" s="662"/>
      <c r="H1" s="662"/>
      <c r="I1" s="662"/>
      <c r="J1" s="662"/>
      <c r="K1" s="662"/>
      <c r="L1" s="662"/>
      <c r="M1" s="662"/>
      <c r="N1" s="662"/>
      <c r="O1" s="662"/>
      <c r="P1" s="662"/>
      <c r="Q1" s="662"/>
      <c r="R1" s="662"/>
      <c r="S1" s="662"/>
      <c r="T1" s="662"/>
      <c r="U1" s="662"/>
      <c r="V1" s="662"/>
      <c r="W1" s="662"/>
      <c r="X1" s="662"/>
      <c r="Y1" s="662"/>
      <c r="Z1" s="662"/>
      <c r="AA1" s="199"/>
      <c r="AB1" s="200"/>
      <c r="AC1" s="662" t="s">
        <v>265</v>
      </c>
      <c r="AD1" s="662"/>
      <c r="AE1" s="663"/>
      <c r="AF1" s="663"/>
      <c r="AG1" s="663"/>
      <c r="AH1" s="663"/>
      <c r="AI1" s="663"/>
      <c r="AJ1" s="663"/>
      <c r="AK1" s="663"/>
      <c r="AL1" s="663"/>
      <c r="AM1" s="663"/>
      <c r="AN1" s="663"/>
      <c r="AO1" s="663"/>
      <c r="AP1" s="663"/>
      <c r="AQ1" s="663"/>
      <c r="AR1" s="663"/>
      <c r="AS1" s="663"/>
      <c r="AT1" s="663"/>
      <c r="AU1" s="663"/>
      <c r="AV1" s="663"/>
      <c r="AW1" s="663"/>
      <c r="AX1" s="663"/>
      <c r="AY1" s="663"/>
      <c r="AZ1" s="663"/>
      <c r="BA1" s="663"/>
      <c r="BB1" s="663"/>
      <c r="BC1" s="663"/>
      <c r="BD1" s="663"/>
      <c r="BE1" s="663"/>
      <c r="BF1" s="663"/>
      <c r="BG1" s="663"/>
      <c r="BH1" s="663"/>
      <c r="BI1" s="663"/>
      <c r="BJ1" s="663"/>
      <c r="BK1" s="663"/>
      <c r="BL1" s="663"/>
      <c r="BM1" s="663"/>
      <c r="BN1" s="663"/>
      <c r="BO1" s="663"/>
      <c r="BP1" s="663"/>
      <c r="BQ1" s="201"/>
      <c r="BR1" s="200"/>
      <c r="BS1" s="662" t="s">
        <v>265</v>
      </c>
      <c r="BT1" s="662"/>
      <c r="BU1" s="663"/>
      <c r="BV1" s="663"/>
      <c r="BW1" s="663"/>
      <c r="BX1" s="663"/>
      <c r="BY1" s="663"/>
      <c r="BZ1" s="663"/>
      <c r="CA1" s="663"/>
      <c r="CB1" s="663"/>
      <c r="CC1" s="663"/>
      <c r="CD1" s="663"/>
      <c r="CE1" s="663"/>
      <c r="CF1" s="663"/>
      <c r="CG1" s="663"/>
      <c r="CH1" s="663"/>
      <c r="CI1" s="663"/>
      <c r="CJ1" s="663"/>
      <c r="CK1" s="663"/>
      <c r="CL1" s="663"/>
      <c r="CM1" s="663"/>
      <c r="CN1" s="200"/>
      <c r="CO1" s="662" t="s">
        <v>265</v>
      </c>
      <c r="CP1" s="662"/>
      <c r="CQ1" s="662"/>
      <c r="CR1" s="662"/>
      <c r="CS1" s="662"/>
      <c r="CT1" s="662"/>
      <c r="CU1" s="662"/>
      <c r="CV1" s="662"/>
      <c r="CW1" s="662"/>
      <c r="CX1" s="662"/>
      <c r="CY1" s="662"/>
      <c r="CZ1" s="662"/>
      <c r="DA1" s="662"/>
      <c r="DB1" s="662"/>
      <c r="DC1" s="674"/>
    </row>
    <row r="2" spans="2:108" ht="14.25" customHeight="1">
      <c r="C2" s="203"/>
      <c r="D2" s="203"/>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4"/>
    </row>
    <row r="3" spans="2:108" s="209" customFormat="1" ht="29.25" customHeight="1">
      <c r="B3" s="205"/>
      <c r="C3" s="206"/>
      <c r="D3" s="206"/>
      <c r="E3" s="651" t="s">
        <v>44</v>
      </c>
      <c r="F3" s="652"/>
      <c r="G3" s="652"/>
      <c r="H3" s="652"/>
      <c r="I3" s="652"/>
      <c r="J3" s="652"/>
      <c r="K3" s="652"/>
      <c r="L3" s="652"/>
      <c r="M3" s="652"/>
      <c r="N3" s="653"/>
      <c r="O3" s="342"/>
      <c r="P3" s="343"/>
      <c r="Q3" s="656" t="s">
        <v>340</v>
      </c>
      <c r="R3" s="657"/>
      <c r="S3" s="657"/>
      <c r="T3" s="657"/>
      <c r="U3" s="657"/>
      <c r="V3" s="657"/>
      <c r="W3" s="658"/>
      <c r="X3" s="658"/>
      <c r="Y3" s="658"/>
      <c r="Z3" s="658"/>
      <c r="AA3" s="344"/>
      <c r="AB3" s="345"/>
      <c r="AC3" s="659" t="s">
        <v>54</v>
      </c>
      <c r="AD3" s="660"/>
      <c r="AE3" s="660"/>
      <c r="AF3" s="660"/>
      <c r="AG3" s="660"/>
      <c r="AH3" s="660"/>
      <c r="AI3" s="660"/>
      <c r="AJ3" s="660"/>
      <c r="AK3" s="660"/>
      <c r="AL3" s="660"/>
      <c r="AM3" s="660"/>
      <c r="AN3" s="660"/>
      <c r="AO3" s="660"/>
      <c r="AP3" s="660"/>
      <c r="AQ3" s="660"/>
      <c r="AR3" s="660"/>
      <c r="AS3" s="660"/>
      <c r="AT3" s="660"/>
      <c r="AU3" s="660"/>
      <c r="AV3" s="660"/>
      <c r="AW3" s="660"/>
      <c r="AX3" s="660"/>
      <c r="AY3" s="660"/>
      <c r="AZ3" s="660"/>
      <c r="BA3" s="660"/>
      <c r="BB3" s="660"/>
      <c r="BC3" s="660"/>
      <c r="BD3" s="660"/>
      <c r="BE3" s="660"/>
      <c r="BF3" s="660"/>
      <c r="BG3" s="660"/>
      <c r="BH3" s="660"/>
      <c r="BI3" s="660"/>
      <c r="BJ3" s="660"/>
      <c r="BK3" s="660"/>
      <c r="BL3" s="660"/>
      <c r="BM3" s="661"/>
      <c r="BN3" s="661"/>
      <c r="BO3" s="661"/>
      <c r="BP3" s="661"/>
      <c r="BQ3" s="346"/>
      <c r="BR3" s="345"/>
      <c r="BS3" s="680" t="s">
        <v>339</v>
      </c>
      <c r="BT3" s="681"/>
      <c r="BU3" s="681"/>
      <c r="BV3" s="681"/>
      <c r="BW3" s="681"/>
      <c r="BX3" s="681"/>
      <c r="BY3" s="681"/>
      <c r="BZ3" s="681"/>
      <c r="CA3" s="681"/>
      <c r="CB3" s="681"/>
      <c r="CC3" s="681"/>
      <c r="CD3" s="681"/>
      <c r="CE3" s="681"/>
      <c r="CF3" s="681"/>
      <c r="CG3" s="681"/>
      <c r="CH3" s="681"/>
      <c r="CI3" s="681"/>
      <c r="CJ3" s="681"/>
      <c r="CK3" s="681"/>
      <c r="CL3" s="681"/>
      <c r="CM3" s="682"/>
      <c r="CN3" s="345"/>
      <c r="CO3" s="675" t="s">
        <v>35</v>
      </c>
      <c r="CP3" s="676"/>
      <c r="CQ3" s="676"/>
      <c r="CR3" s="676"/>
      <c r="CS3" s="676"/>
      <c r="CT3" s="677"/>
      <c r="CU3" s="676"/>
      <c r="CV3" s="676"/>
      <c r="CW3" s="676"/>
      <c r="CX3" s="676"/>
      <c r="CY3" s="676"/>
      <c r="CZ3" s="677"/>
      <c r="DA3" s="677"/>
      <c r="DB3" s="677"/>
      <c r="DC3" s="678"/>
    </row>
    <row r="4" spans="2:108" ht="36.6" customHeight="1">
      <c r="C4" s="206"/>
      <c r="D4" s="206"/>
      <c r="E4" s="331" t="s">
        <v>0</v>
      </c>
      <c r="F4" s="331" t="s">
        <v>0</v>
      </c>
      <c r="G4" s="332"/>
      <c r="H4" s="331" t="s">
        <v>4</v>
      </c>
      <c r="I4" s="331" t="s">
        <v>4</v>
      </c>
      <c r="J4" s="332"/>
      <c r="K4" s="331" t="s">
        <v>5</v>
      </c>
      <c r="L4" s="331" t="s">
        <v>5</v>
      </c>
      <c r="M4" s="332"/>
      <c r="N4" s="331" t="s">
        <v>6</v>
      </c>
      <c r="O4" s="331" t="s">
        <v>6</v>
      </c>
      <c r="P4" s="333"/>
      <c r="Q4" s="654" t="s">
        <v>5</v>
      </c>
      <c r="R4" s="654"/>
      <c r="S4" s="654"/>
      <c r="T4" s="654"/>
      <c r="U4" s="654"/>
      <c r="V4" s="655"/>
      <c r="W4" s="664" t="s">
        <v>6</v>
      </c>
      <c r="X4" s="665"/>
      <c r="Y4" s="665"/>
      <c r="Z4" s="665"/>
      <c r="AA4" s="666"/>
      <c r="AB4" s="334"/>
      <c r="AC4" s="670" t="s">
        <v>2</v>
      </c>
      <c r="AD4" s="670"/>
      <c r="AE4" s="670"/>
      <c r="AF4" s="670"/>
      <c r="AG4" s="670"/>
      <c r="AH4" s="335"/>
      <c r="AI4" s="667" t="s">
        <v>24</v>
      </c>
      <c r="AJ4" s="668"/>
      <c r="AK4" s="668"/>
      <c r="AL4" s="668"/>
      <c r="AM4" s="669"/>
      <c r="AN4" s="335"/>
      <c r="AO4" s="667" t="s">
        <v>12</v>
      </c>
      <c r="AP4" s="668"/>
      <c r="AQ4" s="668"/>
      <c r="AR4" s="668"/>
      <c r="AS4" s="669"/>
      <c r="AT4" s="335"/>
      <c r="AU4" s="671" t="s">
        <v>25</v>
      </c>
      <c r="AV4" s="672"/>
      <c r="AW4" s="672"/>
      <c r="AX4" s="672"/>
      <c r="AY4" s="673"/>
      <c r="AZ4" s="336"/>
      <c r="BA4" s="667" t="s">
        <v>11</v>
      </c>
      <c r="BB4" s="668"/>
      <c r="BC4" s="668"/>
      <c r="BD4" s="668"/>
      <c r="BE4" s="669"/>
      <c r="BF4" s="337"/>
      <c r="BG4" s="667" t="s">
        <v>30</v>
      </c>
      <c r="BH4" s="668"/>
      <c r="BI4" s="668"/>
      <c r="BJ4" s="668"/>
      <c r="BK4" s="669"/>
      <c r="BL4" s="335"/>
      <c r="BM4" s="667" t="s">
        <v>31</v>
      </c>
      <c r="BN4" s="668"/>
      <c r="BO4" s="668"/>
      <c r="BP4" s="668"/>
      <c r="BQ4" s="669"/>
      <c r="BR4" s="338"/>
      <c r="BS4" s="667" t="s">
        <v>1</v>
      </c>
      <c r="BT4" s="668"/>
      <c r="BU4" s="668"/>
      <c r="BV4" s="668"/>
      <c r="BW4" s="669"/>
      <c r="BX4" s="339"/>
      <c r="BY4" s="667" t="s">
        <v>9</v>
      </c>
      <c r="BZ4" s="668"/>
      <c r="CA4" s="668"/>
      <c r="CB4" s="668"/>
      <c r="CC4" s="669"/>
      <c r="CD4" s="339"/>
      <c r="CE4" s="667" t="s">
        <v>10</v>
      </c>
      <c r="CF4" s="668"/>
      <c r="CG4" s="668"/>
      <c r="CH4" s="668"/>
      <c r="CI4" s="669"/>
      <c r="CJ4" s="333"/>
      <c r="CK4" s="679" t="s">
        <v>32</v>
      </c>
      <c r="CL4" s="679"/>
      <c r="CM4" s="679"/>
      <c r="CN4" s="333"/>
      <c r="CO4" s="667" t="s">
        <v>26</v>
      </c>
      <c r="CP4" s="668"/>
      <c r="CQ4" s="668"/>
      <c r="CR4" s="668"/>
      <c r="CS4" s="669"/>
      <c r="CT4" s="340"/>
      <c r="CU4" s="667" t="s">
        <v>33</v>
      </c>
      <c r="CV4" s="668"/>
      <c r="CW4" s="668"/>
      <c r="CX4" s="668"/>
      <c r="CY4" s="669"/>
      <c r="CZ4" s="341"/>
      <c r="DA4" s="679" t="s">
        <v>34</v>
      </c>
      <c r="DB4" s="679"/>
      <c r="DC4" s="679"/>
    </row>
    <row r="5" spans="2:108" s="217" customFormat="1" ht="93.75" customHeight="1">
      <c r="B5" s="211"/>
      <c r="C5" s="212"/>
      <c r="D5" s="213"/>
      <c r="E5" s="347">
        <f>'1b. Get Ready-Select Indicators'!$D$11</f>
        <v>0</v>
      </c>
      <c r="F5" s="348" t="e">
        <f>CONCATENATE("Percentage ",RIGHT(E5,LEN(E5)-7))</f>
        <v>#VALUE!</v>
      </c>
      <c r="G5" s="349"/>
      <c r="H5" s="347">
        <f>'1b. Get Ready-Select Indicators'!$D$11</f>
        <v>0</v>
      </c>
      <c r="I5" s="348" t="e">
        <f>CONCATENATE("Percentage ",RIGHT(H5,LEN(H5)-7))</f>
        <v>#VALUE!</v>
      </c>
      <c r="J5" s="350"/>
      <c r="K5" s="347">
        <f>'1b. Get Ready-Select Indicators'!D14</f>
        <v>0</v>
      </c>
      <c r="L5" s="348" t="e">
        <f>CONCATENATE("Percentage ",RIGHT(K5,LEN(K5)-7))</f>
        <v>#VALUE!</v>
      </c>
      <c r="M5" s="350"/>
      <c r="N5" s="347">
        <f>'1b. Get Ready-Select Indicators'!D14</f>
        <v>0</v>
      </c>
      <c r="O5" s="183" t="e">
        <f>CONCATENATE("Percentage ",RIGHT(N5,LEN(N5)-7))</f>
        <v>#VALUE!</v>
      </c>
      <c r="P5" s="213"/>
      <c r="Q5" s="351" t="s">
        <v>106</v>
      </c>
      <c r="R5" s="352" t="s">
        <v>299</v>
      </c>
      <c r="S5" s="353"/>
      <c r="T5" s="351" t="s">
        <v>107</v>
      </c>
      <c r="U5" s="352" t="s">
        <v>290</v>
      </c>
      <c r="V5" s="353"/>
      <c r="W5" s="354" t="s">
        <v>246</v>
      </c>
      <c r="X5" s="352" t="s">
        <v>299</v>
      </c>
      <c r="Y5" s="355"/>
      <c r="Z5" s="354" t="s">
        <v>108</v>
      </c>
      <c r="AA5" s="356" t="s">
        <v>290</v>
      </c>
      <c r="AB5" s="357"/>
      <c r="AC5" s="358">
        <f>'1b. Get Ready-Select Indicators'!$B$19</f>
        <v>0</v>
      </c>
      <c r="AD5" s="356" t="str">
        <f>IF(AC5="Number of classes offered in this subject","Number classes per 20 students",IF(AC5="Number of different courses offered in this category","Number of courses per 20 students","Number FTE teachers per 20 students"))</f>
        <v>Number FTE teachers per 20 students</v>
      </c>
      <c r="AE5" s="350"/>
      <c r="AF5" s="358" t="s">
        <v>109</v>
      </c>
      <c r="AG5" s="356" t="s">
        <v>290</v>
      </c>
      <c r="AH5" s="359"/>
      <c r="AI5" s="358">
        <f>'1b. Get Ready-Select Indicators'!$B$19</f>
        <v>0</v>
      </c>
      <c r="AJ5" s="356" t="str">
        <f>IF(AI5="Number of classes offered in this subject","Number classes per 20 students",IF(AI5="Number of different courses offered in this category","Number of courses per 20 students","Number FTE teachers per 20 students"))</f>
        <v>Number FTE teachers per 20 students</v>
      </c>
      <c r="AK5" s="350"/>
      <c r="AL5" s="358" t="s">
        <v>110</v>
      </c>
      <c r="AM5" s="356" t="s">
        <v>290</v>
      </c>
      <c r="AN5" s="359"/>
      <c r="AO5" s="358">
        <f>'1b. Get Ready-Select Indicators'!$B$19</f>
        <v>0</v>
      </c>
      <c r="AP5" s="356" t="str">
        <f>IF(AO5="Number of classes offered in this subject","Number classes per 20 students",IF(AO5="Number of different courses offered in this category","Number of courses per 20 students","Number FTE teachers per 20 students"))</f>
        <v>Number FTE teachers per 20 students</v>
      </c>
      <c r="AQ5" s="350"/>
      <c r="AR5" s="358" t="s">
        <v>111</v>
      </c>
      <c r="AS5" s="356" t="s">
        <v>290</v>
      </c>
      <c r="AT5" s="359"/>
      <c r="AU5" s="358">
        <f>'1b. Get Ready-Select Indicators'!$B$19</f>
        <v>0</v>
      </c>
      <c r="AV5" s="356" t="str">
        <f>IF(AU5="Number of classes offered in this subject","Number classes per 20 students",IF(AU5="Number of different courses offered in this category","Number of courses per 20 students","Number FTE teachers per 20 students"))</f>
        <v>Number FTE teachers per 20 students</v>
      </c>
      <c r="AW5" s="350"/>
      <c r="AX5" s="358" t="s">
        <v>112</v>
      </c>
      <c r="AY5" s="356" t="s">
        <v>290</v>
      </c>
      <c r="AZ5" s="359"/>
      <c r="BA5" s="358">
        <f>'1b. Get Ready-Select Indicators'!$B$19</f>
        <v>0</v>
      </c>
      <c r="BB5" s="356" t="str">
        <f>IF(BA5="Number of classes offered in this subject","Number classes per 20 students",IF(BA5="Number of different courses offered in this category","Number of courses per 20 students","Number FTE teachers per 20 students"))</f>
        <v>Number FTE teachers per 20 students</v>
      </c>
      <c r="BC5" s="350"/>
      <c r="BD5" s="358" t="s">
        <v>113</v>
      </c>
      <c r="BE5" s="356" t="s">
        <v>290</v>
      </c>
      <c r="BF5" s="359"/>
      <c r="BG5" s="358">
        <f>'1b. Get Ready-Select Indicators'!$B$19</f>
        <v>0</v>
      </c>
      <c r="BH5" s="356" t="str">
        <f>IF(BG5="Number of classes offered in this subject","Number classes per 20 students",IF(BG5="Number of different courses offered in this category","Number of courses per 20 students","Number FTE teachers per 20 students"))</f>
        <v>Number FTE teachers per 20 students</v>
      </c>
      <c r="BI5" s="350"/>
      <c r="BJ5" s="358" t="s">
        <v>114</v>
      </c>
      <c r="BK5" s="356" t="s">
        <v>290</v>
      </c>
      <c r="BL5" s="359"/>
      <c r="BM5" s="358">
        <f>'1b. Get Ready-Select Indicators'!$B$19</f>
        <v>0</v>
      </c>
      <c r="BN5" s="356" t="str">
        <f>IF(BM5="Number of classes offered in this subject","Number classes per 20 students",IF(BM5="Number of different courses offered in this category","Number of courses per 20 students","Number FTE teachers per 20 students"))</f>
        <v>Number FTE teachers per 20 students</v>
      </c>
      <c r="BO5" s="350"/>
      <c r="BP5" s="358" t="s">
        <v>115</v>
      </c>
      <c r="BQ5" s="356" t="s">
        <v>290</v>
      </c>
      <c r="BR5" s="359"/>
      <c r="BS5" s="358" t="s">
        <v>129</v>
      </c>
      <c r="BT5" s="356" t="s">
        <v>296</v>
      </c>
      <c r="BU5" s="350"/>
      <c r="BV5" s="358">
        <f>'1b. Get Ready-Select Indicators'!$B$30</f>
        <v>0</v>
      </c>
      <c r="BW5" s="356" t="str">
        <f>IF(BV5="Number of students enrolled in the IB program","Percentage of IB eligibile students enrolled in the IB program",IF(BV5="Number of students who take one of the biannual IB assessments","Percentage of IB eligible students taking one of the biannual IB exams","Percentage of IB eligible students receiving an IB diploma"))</f>
        <v>Percentage of IB eligible students receiving an IB diploma</v>
      </c>
      <c r="BX5" s="359"/>
      <c r="BY5" s="358">
        <f>'1b. Get Ready-Select Indicators'!$B$33</f>
        <v>0</v>
      </c>
      <c r="BZ5" s="356" t="str">
        <f>IF(BY5="Number of TOTAL AP classes offered","Number classes per 20 AP eligible students",IF(BY5="Number of different AP SUBJECTS offered","Number of different AP subjects per 20 AP eligible students","Number FTE AP teachers per 20 AP eligible students"))</f>
        <v>Number FTE AP teachers per 20 AP eligible students</v>
      </c>
      <c r="CA5" s="350"/>
      <c r="CB5" s="358">
        <f>'1b. Get Ready-Select Indicators'!$D$36</f>
        <v>0</v>
      </c>
      <c r="CC5" s="356" t="e">
        <f>IF(CB5="Number of students enrolled in 1+ AP class","Percentage of AP eligibile students enrolled in 1+ AP class",IF(CB5="Number of students who take 1+ AP exam for college credit","Percentage of AP eligible students who take 1+ AP exam for college credit",CONCATENATE("Percentage of AP eligible ",RIGHT(CB5,LEN(CB5)-10))))</f>
        <v>#VALUE!</v>
      </c>
      <c r="CD5" s="359"/>
      <c r="CE5" s="358">
        <f>'1b. Get Ready-Select Indicators'!$B$39</f>
        <v>0</v>
      </c>
      <c r="CF5" s="356" t="str">
        <f>IF(CE5="Number of classes offered for dual credit","Number classes per 20 dual credit eligible students","Percentage of schools that offer classes for dual credit")</f>
        <v>Percentage of schools that offer classes for dual credit</v>
      </c>
      <c r="CG5" s="350"/>
      <c r="CH5" s="358">
        <f>'1b. Get Ready-Select Indicators'!$B$42</f>
        <v>0</v>
      </c>
      <c r="CI5" s="356" t="str">
        <f>IF(CH5="Number of students enrolled in 1+ class for dual credit","Percentage of dual credit eligibile students enrolled in 1+ dual credit class","Percentage of dual credit eligible students who earn dual credit by the end of the academic year")</f>
        <v>Percentage of dual credit eligible students who earn dual credit by the end of the academic year</v>
      </c>
      <c r="CJ5" s="359"/>
      <c r="CK5" s="360" t="s">
        <v>247</v>
      </c>
      <c r="CL5" s="361"/>
      <c r="CM5" s="360" t="s">
        <v>115</v>
      </c>
      <c r="CN5" s="359"/>
      <c r="CO5" s="358">
        <f>'1b. Get Ready-Select Indicators'!$B$47</f>
        <v>0</v>
      </c>
      <c r="CP5" s="356" t="str">
        <f>IF(CO5="Number of FTE librarians/media center specialists","Number of FTE librarians/media center specialists per 20 students","Percentage of schools that have a library/media center")</f>
        <v>Percentage of schools that have a library/media center</v>
      </c>
      <c r="CQ5" s="350"/>
      <c r="CR5" s="358">
        <f>'1b. Get Ready-Select Indicators'!$B$50</f>
        <v>0</v>
      </c>
      <c r="CS5" s="356" t="str">
        <f>IF(CR5="Number of courses who visit the school libraries at least once per year","Percentage of courses visiting the library",IF(CR5="Number of students who accessed the school libraries","Percentage of students who accessed the library","Number of sessions offered to help students use the school libraries per 20 students"))</f>
        <v>Number of sessions offered to help students use the school libraries per 20 students</v>
      </c>
      <c r="CT5" s="362"/>
      <c r="CU5" s="358">
        <f>'1b. Get Ready-Select Indicators'!$B$53</f>
        <v>0</v>
      </c>
      <c r="CV5" s="356" t="str">
        <f>IF(CU5="Number of FTE counselors for college and career readiness","Number of FTE counselors for college and career readiness per 20 students","Percentage of schools that have college and career readiness services")</f>
        <v>Percentage of schools that have college and career readiness services</v>
      </c>
      <c r="CW5" s="350"/>
      <c r="CX5" s="358">
        <f>'1b. Get Ready-Select Indicators'!$B$56</f>
        <v>0</v>
      </c>
      <c r="CY5" s="356" t="str">
        <f>IF(CX5="Number of students who received college and career counseling","Percentage of students who received college and career counseling",IF(CX5="Number of college and career counseling sessions provided","Number of college/career sessions per 20 students","Number of college/career events per 20 students"))</f>
        <v>Number of college/career events per 20 students</v>
      </c>
      <c r="CZ5" s="362"/>
      <c r="DA5" s="360" t="s">
        <v>55</v>
      </c>
      <c r="DB5" s="361"/>
      <c r="DC5" s="363" t="s">
        <v>116</v>
      </c>
      <c r="DD5" s="211"/>
    </row>
    <row r="6" spans="2:108" s="209" customFormat="1" ht="6" customHeight="1">
      <c r="B6" s="205"/>
      <c r="C6" s="218"/>
      <c r="D6" s="184"/>
      <c r="E6" s="184"/>
      <c r="F6" s="184"/>
      <c r="G6" s="184"/>
      <c r="H6" s="184"/>
      <c r="I6" s="184"/>
      <c r="J6" s="184"/>
      <c r="K6" s="184"/>
      <c r="L6" s="184"/>
      <c r="M6" s="184"/>
      <c r="N6" s="184"/>
      <c r="O6" s="184"/>
      <c r="P6" s="184"/>
      <c r="Q6" s="216"/>
      <c r="R6" s="216"/>
      <c r="S6" s="216"/>
      <c r="T6" s="216"/>
      <c r="U6" s="216"/>
      <c r="V6" s="216"/>
      <c r="W6" s="216"/>
      <c r="X6" s="216"/>
      <c r="Y6" s="216"/>
      <c r="Z6" s="219"/>
      <c r="AA6" s="216"/>
      <c r="AB6" s="216"/>
      <c r="AC6" s="184"/>
      <c r="AD6" s="216"/>
      <c r="AE6" s="184"/>
      <c r="AF6" s="184"/>
      <c r="AG6" s="216"/>
      <c r="AH6" s="184"/>
      <c r="AI6" s="184"/>
      <c r="AJ6" s="216"/>
      <c r="AK6" s="184"/>
      <c r="AL6" s="184"/>
      <c r="AM6" s="216"/>
      <c r="AN6" s="184"/>
      <c r="AO6" s="184"/>
      <c r="AP6" s="216"/>
      <c r="AQ6" s="184"/>
      <c r="AR6" s="184"/>
      <c r="AS6" s="216"/>
      <c r="AT6" s="184"/>
      <c r="AU6" s="184"/>
      <c r="AV6" s="216"/>
      <c r="AW6" s="184"/>
      <c r="AX6" s="184"/>
      <c r="AY6" s="216"/>
      <c r="AZ6" s="184"/>
      <c r="BA6" s="184"/>
      <c r="BB6" s="216"/>
      <c r="BC6" s="184"/>
      <c r="BD6" s="184"/>
      <c r="BE6" s="216"/>
      <c r="BF6" s="184"/>
      <c r="BG6" s="184"/>
      <c r="BH6" s="216"/>
      <c r="BI6" s="184"/>
      <c r="BJ6" s="184"/>
      <c r="BK6" s="216"/>
      <c r="BL6" s="184"/>
      <c r="BM6" s="184"/>
      <c r="BN6" s="216"/>
      <c r="BO6" s="184"/>
      <c r="BP6" s="184"/>
      <c r="BQ6" s="216"/>
      <c r="BR6" s="184"/>
      <c r="BS6" s="184"/>
      <c r="BT6" s="216"/>
      <c r="BU6" s="184"/>
      <c r="BV6" s="220"/>
      <c r="BW6" s="216"/>
      <c r="BX6" s="184"/>
      <c r="BY6" s="184"/>
      <c r="BZ6" s="216"/>
      <c r="CA6" s="184"/>
      <c r="CB6" s="184"/>
      <c r="CC6" s="216"/>
      <c r="CD6" s="184"/>
      <c r="CE6" s="184"/>
      <c r="CF6" s="216"/>
      <c r="CG6" s="184"/>
      <c r="CH6" s="184"/>
      <c r="CI6" s="216"/>
      <c r="CJ6" s="184"/>
      <c r="CK6" s="184"/>
      <c r="CL6" s="184"/>
      <c r="CM6" s="184"/>
      <c r="CN6" s="184"/>
      <c r="CP6" s="216"/>
      <c r="CS6" s="216"/>
      <c r="CV6" s="216"/>
      <c r="CY6" s="216"/>
      <c r="DA6" s="184"/>
      <c r="DB6" s="184"/>
      <c r="DC6" s="184"/>
      <c r="DD6" s="205"/>
    </row>
    <row r="7" spans="2:108" s="225" customFormat="1" ht="126">
      <c r="B7" s="221"/>
      <c r="C7" s="364" t="s">
        <v>502</v>
      </c>
      <c r="D7" s="365"/>
      <c r="E7" s="366" t="s">
        <v>300</v>
      </c>
      <c r="F7" s="367" t="str">
        <f>IF(OR(ISNUMBER(SEARCH("Enter",E7)),E7=""),F8,E7)</f>
        <v/>
      </c>
      <c r="G7" s="368"/>
      <c r="H7" s="366" t="s">
        <v>300</v>
      </c>
      <c r="I7" s="367" t="str">
        <f>IF(OR(ISNUMBER(SEARCH("Enter",H7)),H7=""),I8,H7)</f>
        <v/>
      </c>
      <c r="J7" s="368"/>
      <c r="K7" s="366" t="s">
        <v>300</v>
      </c>
      <c r="L7" s="367" t="str">
        <f>IF(OR(ISNUMBER(SEARCH("Enter",K7)),K7=""),L8,K7)</f>
        <v/>
      </c>
      <c r="M7" s="368"/>
      <c r="N7" s="366" t="s">
        <v>300</v>
      </c>
      <c r="O7" s="367" t="str">
        <f>IF(OR(ISNUMBER(SEARCH("Enter",N7)),N7=""),O8,N7)</f>
        <v/>
      </c>
      <c r="P7" s="368"/>
      <c r="Q7" s="366" t="s">
        <v>301</v>
      </c>
      <c r="R7" s="367" t="str">
        <f>IF(OR(ISNUMBER(SEARCH("Enter",Q7)),Q7=""),R8,Q7)</f>
        <v/>
      </c>
      <c r="S7" s="369"/>
      <c r="T7" s="366" t="s">
        <v>302</v>
      </c>
      <c r="U7" s="367" t="str">
        <f>IF(OR(ISNUMBER(SEARCH("Enter",T7)),T7=""),U8,T7)</f>
        <v/>
      </c>
      <c r="V7" s="369"/>
      <c r="W7" s="366" t="s">
        <v>301</v>
      </c>
      <c r="X7" s="367" t="str">
        <f>IF(OR(ISNUMBER(SEARCH("Enter",W7)),W7=""),X8,W7)</f>
        <v/>
      </c>
      <c r="Y7" s="369"/>
      <c r="Z7" s="366" t="s">
        <v>303</v>
      </c>
      <c r="AA7" s="367" t="str">
        <f>IF(OR(ISNUMBER(SEARCH("Enter",Z7)),Z7=""),AA8,Z7)</f>
        <v/>
      </c>
      <c r="AB7" s="368"/>
      <c r="AC7" s="366" t="str">
        <f>IF(AC5="Number of classes offered in this subject","[Enter the desired number of classes per 20 students for this subject]",IF(AC5="Number of different courses offered in this category","[Enter the desired number of courses per 20 students for this subject]","[Enter the desired number of FTE teachers per 20 students of this subject]"))</f>
        <v>[Enter the desired number of FTE teachers per 20 students of this subject]</v>
      </c>
      <c r="AD7" s="367" t="str">
        <f>IF(OR(ISNUMBER(SEARCH("Enter",AC7)),AC7=""),AD8,AC7)</f>
        <v/>
      </c>
      <c r="AE7" s="370"/>
      <c r="AF7" s="366" t="s">
        <v>305</v>
      </c>
      <c r="AG7" s="367" t="str">
        <f>IF(OR(ISNUMBER(SEARCH("Enter",AF7)),AF7=""),AG8,AF7)</f>
        <v/>
      </c>
      <c r="AH7" s="371"/>
      <c r="AI7" s="366" t="str">
        <f>IF(AI5="Number of classes offered in this subject","[Enter the desired number of classes per 20 students for this subject]",IF(AI5="Number of different courses offered in this category","[Enter the desired number of courses per 20 students for this subject]","[Enter the desired number of FTE teachers per 20 students of this subject]"))</f>
        <v>[Enter the desired number of FTE teachers per 20 students of this subject]</v>
      </c>
      <c r="AJ7" s="367" t="str">
        <f>IF(OR(ISNUMBER(SEARCH("Enter",AI7)),AI7=""),AJ8,AI7)</f>
        <v/>
      </c>
      <c r="AK7" s="370"/>
      <c r="AL7" s="366" t="s">
        <v>304</v>
      </c>
      <c r="AM7" s="367" t="str">
        <f>IF(OR(ISNUMBER(SEARCH("Enter",AL7)),AL7=""),AM8,AL7)</f>
        <v/>
      </c>
      <c r="AN7" s="371"/>
      <c r="AO7" s="366" t="str">
        <f>IF(AO5="Number of classes offered in this subject","[Enter the desired number of classes per 20 students for this subject]",IF(AO5="Number of different courses offered in this category","[Enter the desired number of courses per 20 students for this subject]","[Enter the desired number of FTE teachers per 20 students of this subject]"))</f>
        <v>[Enter the desired number of FTE teachers per 20 students of this subject]</v>
      </c>
      <c r="AP7" s="367" t="str">
        <f>IF(OR(ISNUMBER(SEARCH("Enter",AO7)),AO7=""),AP8,AO7)</f>
        <v/>
      </c>
      <c r="AQ7" s="370"/>
      <c r="AR7" s="366" t="s">
        <v>306</v>
      </c>
      <c r="AS7" s="367" t="str">
        <f>IF(OR(ISNUMBER(SEARCH("Enter",AR7)),AR7=""),AS8,AR7)</f>
        <v/>
      </c>
      <c r="AT7" s="371"/>
      <c r="AU7" s="366" t="str">
        <f>IF(AU5="Number of classes offered in this subject","[Enter the desired number of classes per 20 students for this subject]",IF(AU5="Number of different courses offered in this category","[Enter the desired number of courses per 20 students for this subject]","[Enter the desired number of FTE teachers per 20 students of this subject]"))</f>
        <v>[Enter the desired number of FTE teachers per 20 students of this subject]</v>
      </c>
      <c r="AV7" s="367" t="str">
        <f>IF(OR(ISNUMBER(SEARCH("Enter",AU7)),AU7=""),AV8,AU7)</f>
        <v/>
      </c>
      <c r="AW7" s="370"/>
      <c r="AX7" s="366" t="s">
        <v>307</v>
      </c>
      <c r="AY7" s="367" t="str">
        <f>IF(OR(ISNUMBER(SEARCH("Enter",AX7)),AX7=""),AY8,AX7)</f>
        <v/>
      </c>
      <c r="AZ7" s="371"/>
      <c r="BA7" s="366" t="str">
        <f>IF(BA5="Number of classes offered in this subject","[Enter the desired number of classes per 20 students for this subject]",IF(BA5="Number of different courses offered in this category","[Enter the desired number of courses per 20 students for this subject]","[Enter the desired number of FTE teachers per 20 students of this subject]"))</f>
        <v>[Enter the desired number of FTE teachers per 20 students of this subject]</v>
      </c>
      <c r="BB7" s="367" t="str">
        <f>IF(OR(ISNUMBER(SEARCH("Enter",BA7)),BA7=""),BB8,BA7)</f>
        <v/>
      </c>
      <c r="BC7" s="370"/>
      <c r="BD7" s="366" t="s">
        <v>308</v>
      </c>
      <c r="BE7" s="367" t="str">
        <f>IF(OR(ISNUMBER(SEARCH("Enter",BD7)),BD7=""),BE8,BD7)</f>
        <v/>
      </c>
      <c r="BF7" s="368"/>
      <c r="BG7" s="366" t="str">
        <f>IF(BG5="Number of classes offered in this subject","[Enter the desired number of classes per 20 students for this subject]",IF(BG5="Number of different courses offered in this category","[Enter the desired number of courses per 20 students for this subject]","[Enter the desired number of FTE teachers per 20 students of this subject]"))</f>
        <v>[Enter the desired number of FTE teachers per 20 students of this subject]</v>
      </c>
      <c r="BH7" s="367" t="str">
        <f>IF(OR(ISNUMBER(SEARCH("Enter",BG7)),BG7=""),BH8,BG7)</f>
        <v/>
      </c>
      <c r="BI7" s="370"/>
      <c r="BJ7" s="366" t="s">
        <v>380</v>
      </c>
      <c r="BK7" s="367" t="str">
        <f>IF(OR(ISNUMBER(SEARCH("Enter",BJ7)),BJ7=""),BK8,BJ7)</f>
        <v/>
      </c>
      <c r="BL7" s="368"/>
      <c r="BM7" s="366" t="str">
        <f>IF(BM5="Number of classes offered in this subject","[Enter the desired number of classes per 20 students for this subject]",IF(BM5="Number of different courses offered in this category","[Enter the desired number of courses per 20 students for this subject]","[Enter the desired number of FTE teachers per 20 students of this subject]"))</f>
        <v>[Enter the desired number of FTE teachers per 20 students of this subject]</v>
      </c>
      <c r="BN7" s="367" t="str">
        <f>IF(OR(ISNUMBER(SEARCH("Enter",BM7)),BM7=""),BN8,BM7)</f>
        <v/>
      </c>
      <c r="BO7" s="370"/>
      <c r="BP7" s="366" t="s">
        <v>309</v>
      </c>
      <c r="BQ7" s="367" t="str">
        <f>IF(OR(ISNUMBER(SEARCH("Enter",BP7)),BP7=""),BQ8,BP7)</f>
        <v/>
      </c>
      <c r="BR7" s="368"/>
      <c r="BS7" s="366" t="s">
        <v>310</v>
      </c>
      <c r="BT7" s="367" t="str">
        <f>IF(OR(ISNUMBER(SEARCH("Enter",BS7)),BS7=""),BT8,BS7)</f>
        <v/>
      </c>
      <c r="BU7" s="370"/>
      <c r="BV7" s="366" t="str">
        <f>IF(BV5="Number of students enrolled in the IB program","[Enter the desired percentage of IB eligible students enrolled in an IB program]",IF(BV5="Number of students who take one of the biannual IB assessments","[Enter the desired percentage of IB eligible students who take one of the biannual IB assessments]","[Enter the desired percentage of IB eligible students who receive an IB diploma]"))</f>
        <v>[Enter the desired percentage of IB eligible students who receive an IB diploma]</v>
      </c>
      <c r="BW7" s="367" t="str">
        <f>IF(OR(ISNUMBER(SEARCH("Enter",BV7)),BV7=""),BW8,BV7)</f>
        <v/>
      </c>
      <c r="BX7" s="368"/>
      <c r="BY7" s="366" t="b">
        <f>IF(BY5="Number of total AP classes offered","[Enter the desired number of classes per 20 students for this subject]",IF(BY5="Number of different AP courses offered","[Enter the desired number of courses per 20 students for this subject]", IF(BY5="Number of FTE AP teachers","[Enter the desired number of FTE AP teachers per 20 students]")))</f>
        <v>0</v>
      </c>
      <c r="BZ7" s="367" t="b">
        <f>IF(OR(ISNUMBER(SEARCH("Enter",BY7)),BY7=""),BZ8,BY7)</f>
        <v>0</v>
      </c>
      <c r="CA7" s="370"/>
      <c r="CB7" s="366" t="e">
        <f>IF(CB5="Number of students enrolled in 1+ AP class","[Enter the desired percentage of AP eligible students enrolled in 1+ AP class]",IF(CB5="Number of students who take 1+ AP exam for college credit","[Enter the desired percentage of AP eligbile students who take 1 + AP exam for college credit]",CONCATENATE("[Enter the desired percentage of AP eligible ",RIGHT(CB5,LEN(CB5)-10))))</f>
        <v>#VALUE!</v>
      </c>
      <c r="CC7" s="367" t="e">
        <f>IF(OR(ISNUMBER(SEARCH("Enter",CB7)),CB7=""),CC8,CB7)</f>
        <v>#VALUE!</v>
      </c>
      <c r="CD7" s="368"/>
      <c r="CE7" s="366" t="b">
        <f>IF(CE5="Are classes offered for dual credit? (Number of schools for entire LEA; Yes/No school by school)","[Enter the desired percentage of schools that offer dual credit]",IF(CE5="Number of classes offered for dual credit","[Enter the desired number of dual credit classes per 20 students]"))</f>
        <v>0</v>
      </c>
      <c r="CF7" s="367" t="b">
        <f>IF(OR(ISNUMBER(SEARCH("Enter",CE7)),CE7=""),CF8,CE7)</f>
        <v>0</v>
      </c>
      <c r="CG7" s="370"/>
      <c r="CH7" s="366" t="str">
        <f>IF(CH5="Number of students enrolled in 1+ class for dual credit","[Enter the desired percentage of dual credit eligible students enrolled in 1+ class for dual credit]","[Enter the desired percentage of dual credit eligible students who earn dual credit by the end of the academic year]")</f>
        <v>[Enter the desired percentage of dual credit eligible students who earn dual credit by the end of the academic year]</v>
      </c>
      <c r="CI7" s="367"/>
      <c r="CJ7" s="368"/>
      <c r="CK7" s="372"/>
      <c r="CL7" s="370"/>
      <c r="CM7" s="372"/>
      <c r="CN7" s="368"/>
      <c r="CO7" s="366" t="str">
        <f>IF(CO5="Number of FTE librarians/media center specialists","[Enter the desired number of FTE librarian/media specialist per 20 students]","[Enter the desired percentage of schools that have a library/media center]")</f>
        <v>[Enter the desired percentage of schools that have a library/media center]</v>
      </c>
      <c r="CP7" s="367" t="str">
        <f>IF(OR(ISNUMBER(SEARCH("Enter",CO7)),CO7=""),CP8,CO7)</f>
        <v/>
      </c>
      <c r="CQ7" s="370"/>
      <c r="CR7" s="366" t="str">
        <f>IF(CR5="Number of courses who visit the school library at least once per year","[Enter the desired percentage of courses visiting the library",IF(CR5="Number of students who accessed the school libraries","[Enter the desired percentage of students who access the library]","[Enter the desired number of sessions offered to help students use the school libraries per 20 students]"))</f>
        <v>[Enter the desired number of sessions offered to help students use the school libraries per 20 students]</v>
      </c>
      <c r="CS7" s="367" t="str">
        <f>IF(OR(ISNUMBER(SEARCH("Enter",CR7)),CR7=""),CS8,CR7)</f>
        <v/>
      </c>
      <c r="CT7" s="373"/>
      <c r="CU7" s="366" t="str">
        <f>IF(CU5="Number of FTE counselors for college and career readiness","[Enter the desired number of FTE counselors for college and career readiness per 20 students]","[Enter the desired percentage of schools that have college and career readiness services]")</f>
        <v>[Enter the desired percentage of schools that have college and career readiness services]</v>
      </c>
      <c r="CV7" s="367" t="str">
        <f>IF(OR(ISNUMBER(SEARCH("Enter",CU7)),CU7=""),CV8,CU7)</f>
        <v/>
      </c>
      <c r="CW7" s="374"/>
      <c r="CX7" s="366" t="str">
        <f>IF(CX5="Number of students who received college and career counseling","[Enter the desired percentage of students who receive college and career counseling]",IF(CX5="Number of college and career counseling sessions provided","[Enter the desired number of college/career sessions per 20 students]","[Enter the desired number of college/career events per 20 students]"))</f>
        <v>[Enter the desired number of college/career events per 20 students]</v>
      </c>
      <c r="CY7" s="375" t="str">
        <f>IF(OR(ISNUMBER(SEARCH("Enter",CX7)),CX7=""),CY8,CX7)</f>
        <v/>
      </c>
      <c r="CZ7" s="373"/>
      <c r="DA7" s="376"/>
      <c r="DB7" s="370"/>
      <c r="DC7" s="377"/>
      <c r="DD7" s="226"/>
    </row>
    <row r="8" spans="2:108" s="225" customFormat="1" ht="15.75">
      <c r="B8" s="221"/>
      <c r="C8" s="364" t="s">
        <v>13</v>
      </c>
      <c r="D8" s="365"/>
      <c r="E8" s="378"/>
      <c r="F8" s="379" t="str">
        <f>IFERROR(E8/'2a. Enter LEA Data'!$J10,"")</f>
        <v/>
      </c>
      <c r="G8" s="368"/>
      <c r="H8" s="378"/>
      <c r="I8" s="379" t="str">
        <f>IFERROR(H8/'2a. Enter LEA Data'!$L10,"")</f>
        <v/>
      </c>
      <c r="J8" s="368"/>
      <c r="K8" s="378"/>
      <c r="L8" s="379" t="str">
        <f>IFERROR(K8/'2a. Enter LEA Data'!$N10,"")</f>
        <v/>
      </c>
      <c r="M8" s="368"/>
      <c r="N8" s="378"/>
      <c r="O8" s="379" t="str">
        <f>IFERROR(N8/'2a. Enter LEA Data'!$P10,"")</f>
        <v/>
      </c>
      <c r="P8" s="368"/>
      <c r="Q8" s="378"/>
      <c r="R8" s="380" t="str">
        <f>IFERROR(Q8/('2a. Enter LEA Data'!$F$10/20),"")</f>
        <v/>
      </c>
      <c r="S8" s="370"/>
      <c r="T8" s="378"/>
      <c r="U8" s="379" t="str">
        <f>IFERROR(T8/'2a. Enter LEA Data'!$F10,"")</f>
        <v/>
      </c>
      <c r="V8" s="370"/>
      <c r="W8" s="378"/>
      <c r="X8" s="380" t="str">
        <f>IFERROR(W8/('2a. Enter LEA Data'!$F$10/20),"")</f>
        <v/>
      </c>
      <c r="Y8" s="370"/>
      <c r="Z8" s="378"/>
      <c r="AA8" s="379" t="str">
        <f>IFERROR(Z8/'2a. Enter LEA Data'!$F10,"")</f>
        <v/>
      </c>
      <c r="AB8" s="368"/>
      <c r="AC8" s="378"/>
      <c r="AD8" s="380" t="str">
        <f>IFERROR(AC8/('2a. Enter LEA Data'!$F$10/20),"")</f>
        <v/>
      </c>
      <c r="AE8" s="370"/>
      <c r="AF8" s="378"/>
      <c r="AG8" s="379" t="str">
        <f>IFERROR(AF8/'2a. Enter LEA Data'!$F10,"")</f>
        <v/>
      </c>
      <c r="AH8" s="371"/>
      <c r="AI8" s="378"/>
      <c r="AJ8" s="380" t="str">
        <f>IFERROR(AI8/('2a. Enter LEA Data'!$F$10/20),"")</f>
        <v/>
      </c>
      <c r="AK8" s="370"/>
      <c r="AL8" s="378"/>
      <c r="AM8" s="379" t="str">
        <f>IFERROR(AL8/'2a. Enter LEA Data'!$F10,"")</f>
        <v/>
      </c>
      <c r="AN8" s="371"/>
      <c r="AO8" s="378"/>
      <c r="AP8" s="380" t="str">
        <f>IFERROR(AO8/('2a. Enter LEA Data'!$F$10/20),"")</f>
        <v/>
      </c>
      <c r="AQ8" s="370"/>
      <c r="AR8" s="378"/>
      <c r="AS8" s="379" t="str">
        <f>IFERROR(AR8/'2a. Enter LEA Data'!$F10,"")</f>
        <v/>
      </c>
      <c r="AT8" s="371"/>
      <c r="AU8" s="378"/>
      <c r="AV8" s="380" t="str">
        <f>IFERROR(AU8/('2a. Enter LEA Data'!$F$10/20),"")</f>
        <v/>
      </c>
      <c r="AW8" s="370"/>
      <c r="AX8" s="378"/>
      <c r="AY8" s="379" t="str">
        <f>IFERROR(AX8/'2a. Enter LEA Data'!$F10,"")</f>
        <v/>
      </c>
      <c r="AZ8" s="371"/>
      <c r="BA8" s="378"/>
      <c r="BB8" s="380" t="str">
        <f>IFERROR(BA8/('2a. Enter LEA Data'!$F$10/20),"")</f>
        <v/>
      </c>
      <c r="BC8" s="370"/>
      <c r="BD8" s="378"/>
      <c r="BE8" s="379" t="str">
        <f>IFERROR(BD8/'2a. Enter LEA Data'!$F10,"")</f>
        <v/>
      </c>
      <c r="BF8" s="368"/>
      <c r="BG8" s="378"/>
      <c r="BH8" s="380" t="str">
        <f>IFERROR(BG8/('2a. Enter LEA Data'!$F$10/20),"")</f>
        <v/>
      </c>
      <c r="BI8" s="370"/>
      <c r="BJ8" s="378"/>
      <c r="BK8" s="379" t="str">
        <f>IFERROR(BJ8/'2a. Enter LEA Data'!$F10,"")</f>
        <v/>
      </c>
      <c r="BL8" s="368"/>
      <c r="BM8" s="378"/>
      <c r="BN8" s="380" t="str">
        <f>IFERROR(BM8/('2a. Enter LEA Data'!$F$10/20),"")</f>
        <v/>
      </c>
      <c r="BO8" s="370"/>
      <c r="BP8" s="378"/>
      <c r="BQ8" s="379" t="str">
        <f>IFERROR(BP8/'2a. Enter LEA Data'!$F10,"")</f>
        <v/>
      </c>
      <c r="BR8" s="368"/>
      <c r="BS8" s="378"/>
      <c r="BT8" s="379" t="str">
        <f>IFERROR(BS8/'2a. Enter LEA Data'!$D10,"")</f>
        <v/>
      </c>
      <c r="BU8" s="370"/>
      <c r="BV8" s="381"/>
      <c r="BW8" s="379" t="str">
        <f>IFERROR(BV8/'2a. Enter LEA Data'!$R10,"")</f>
        <v/>
      </c>
      <c r="BX8" s="368"/>
      <c r="BY8" s="378"/>
      <c r="BZ8" s="380" t="str">
        <f>IFERROR(BY8/('2a. Enter LEA Data'!$T$10/20),"")</f>
        <v/>
      </c>
      <c r="CA8" s="370"/>
      <c r="CB8" s="378"/>
      <c r="CC8" s="379" t="str">
        <f>IFERROR(CB8/'2a. Enter LEA Data'!$T10,"")</f>
        <v/>
      </c>
      <c r="CD8" s="368"/>
      <c r="CE8" s="378"/>
      <c r="CF8" s="380" t="str">
        <f>IFERROR(IF(ISNUMBER(SEARCH("Yes/No",$CE$5)),CE8/('2a. Enter LEA Data'!$D10),CE8/(('2a. Enter LEA Data'!$V10)/20)),"")</f>
        <v/>
      </c>
      <c r="CG8" s="370"/>
      <c r="CH8" s="378"/>
      <c r="CI8" s="379" t="str">
        <f>IFERROR(CH8/('2a. Enter LEA Data'!$V10),"")</f>
        <v/>
      </c>
      <c r="CJ8" s="368"/>
      <c r="CK8" s="378"/>
      <c r="CL8" s="370"/>
      <c r="CM8" s="378"/>
      <c r="CN8" s="368"/>
      <c r="CO8" s="382"/>
      <c r="CP8" s="380" t="str">
        <f>IFERROR(IF(ISNUMBER(SEARCH("Yes/No",$CO$5)),CO8/('2a. Enter LEA Data'!$D10),CO8/(('2a. Enter LEA Data'!$F10)/20)),"")</f>
        <v/>
      </c>
      <c r="CQ8" s="370"/>
      <c r="CR8" s="378"/>
      <c r="CS8" s="379" t="str">
        <f>IFERROR(IF($CR$5="Number of courses who visit the school library at least once per year",CR8/'2a. Enter LEA Data'!X10,IF($CR$5="Number of students who accessed the school libraries",CR8/'2a. Enter LEA Data'!F10,CR8/('2a. Enter LEA Data'!F10/20))),"")</f>
        <v/>
      </c>
      <c r="CT8" s="373"/>
      <c r="CU8" s="382"/>
      <c r="CV8" s="380" t="str">
        <f>IFERROR(IF(ISNUMBER(SEARCH("Yes/No",$CU$5)),CU8/('2a. Enter LEA Data'!$D10),CU8/(('2a. Enter LEA Data'!$F10)/20)),"")</f>
        <v/>
      </c>
      <c r="CW8" s="370"/>
      <c r="CX8" s="383"/>
      <c r="CY8" s="379" t="str">
        <f>IFERROR(IF(ISNUMBER(SEARCH("Percentage",$CY$5)),CX8/('2a. Enter LEA Data'!$F10),CX8/('2a. Enter LEA Data'!$F10)/20),"")</f>
        <v/>
      </c>
      <c r="CZ8" s="373"/>
      <c r="DA8" s="382"/>
      <c r="DB8" s="370"/>
      <c r="DC8" s="384"/>
      <c r="DD8" s="226"/>
    </row>
    <row r="9" spans="2:108" s="225" customFormat="1" ht="15.75">
      <c r="B9" s="221"/>
      <c r="C9" s="364" t="s">
        <v>240</v>
      </c>
      <c r="D9" s="365"/>
      <c r="E9" s="385">
        <f ca="1">SUM(OFFSET(E:E, 10, 0,ROWS(E:E)-10, 1))</f>
        <v>0</v>
      </c>
      <c r="F9" s="379" t="str">
        <f ca="1">IFERROR(E9/'2a. Enter LEA Data'!$J11,"")</f>
        <v/>
      </c>
      <c r="G9" s="368"/>
      <c r="H9" s="385">
        <f ca="1">SUM(OFFSET(H:H, 10, 0,ROWS(H:H)-10, 1))</f>
        <v>0</v>
      </c>
      <c r="I9" s="379" t="str">
        <f ca="1">IFERROR(H9/'2a. Enter LEA Data'!$L11,"")</f>
        <v/>
      </c>
      <c r="J9" s="368"/>
      <c r="K9" s="385">
        <f ca="1">SUM(OFFSET(K:K, 10, 0,ROWS(K:K)-10, 1))</f>
        <v>0</v>
      </c>
      <c r="L9" s="379" t="str">
        <f ca="1">IFERROR(K9/'2a. Enter LEA Data'!$N11,"")</f>
        <v/>
      </c>
      <c r="M9" s="368"/>
      <c r="N9" s="385">
        <f ca="1">SUM(OFFSET(N:N, 10, 0,ROWS(N:N)-10, 1))</f>
        <v>0</v>
      </c>
      <c r="O9" s="379" t="str">
        <f ca="1">IFERROR(N9/'2a. Enter LEA Data'!$P11,"")</f>
        <v/>
      </c>
      <c r="P9" s="368"/>
      <c r="Q9" s="385">
        <f ca="1">SUM(OFFSET(Q:Q, 10, 0,ROWS(Q:Q)-10, 1))</f>
        <v>0</v>
      </c>
      <c r="R9" s="380" t="str">
        <f ca="1">IFERROR(Q9/('2a. Enter LEA Data'!$F$11/20),"")</f>
        <v/>
      </c>
      <c r="S9" s="370"/>
      <c r="T9" s="385">
        <f ca="1">SUM(OFFSET(T:T, 10, 0,ROWS(T:T)-10, 1))</f>
        <v>0</v>
      </c>
      <c r="U9" s="379" t="str">
        <f ca="1">IFERROR(T9/'2a. Enter LEA Data'!$F11,"")</f>
        <v/>
      </c>
      <c r="V9" s="370"/>
      <c r="W9" s="385">
        <f ca="1">SUM(OFFSET(W:W, 10, 0,ROWS(W:W)-10, 1))</f>
        <v>0</v>
      </c>
      <c r="X9" s="380" t="str">
        <f ca="1">IFERROR(W9/('2a. Enter LEA Data'!$F$11/20),"")</f>
        <v/>
      </c>
      <c r="Y9" s="370"/>
      <c r="Z9" s="385">
        <f ca="1">SUM(OFFSET(Z:Z, 10, 0,ROWS(Z:Z)-10, 1))</f>
        <v>0</v>
      </c>
      <c r="AA9" s="379" t="str">
        <f ca="1">IFERROR(Z9/'2a. Enter LEA Data'!$F11,"")</f>
        <v/>
      </c>
      <c r="AB9" s="368"/>
      <c r="AC9" s="385">
        <f ca="1">SUM(OFFSET(AC:AC, 10, 0,ROWS(AC:AC)-10, 1))</f>
        <v>0</v>
      </c>
      <c r="AD9" s="380" t="str">
        <f ca="1">IFERROR(AC9/('2a. Enter LEA Data'!$F$11/20),"")</f>
        <v/>
      </c>
      <c r="AE9" s="370"/>
      <c r="AF9" s="385">
        <f ca="1">SUM(OFFSET(AF:AF, 10, 0,ROWS(AF:AF)-10, 1))</f>
        <v>0</v>
      </c>
      <c r="AG9" s="379" t="str">
        <f ca="1">IFERROR(AF9/'2a. Enter LEA Data'!$F11,"")</f>
        <v/>
      </c>
      <c r="AH9" s="371"/>
      <c r="AI9" s="385">
        <f ca="1">SUM(OFFSET(AI:AI, 10, 0,ROWS(AI:AI)-10, 1))</f>
        <v>0</v>
      </c>
      <c r="AJ9" s="380" t="str">
        <f ca="1">IFERROR(AI9/('2a. Enter LEA Data'!$F$11/20),"")</f>
        <v/>
      </c>
      <c r="AK9" s="370"/>
      <c r="AL9" s="385">
        <f ca="1">SUM(OFFSET(AL:AL, 10, 0,ROWS(AL:AL)-10, 1))</f>
        <v>0</v>
      </c>
      <c r="AM9" s="379" t="str">
        <f ca="1">IFERROR(AL9/'2a. Enter LEA Data'!$F11,"")</f>
        <v/>
      </c>
      <c r="AN9" s="371"/>
      <c r="AO9" s="385">
        <f ca="1">SUM(OFFSET(AO:AO, 10, 0,ROWS(AO:AO)-10, 1))</f>
        <v>0</v>
      </c>
      <c r="AP9" s="380" t="str">
        <f ca="1">IFERROR(AO9/('2a. Enter LEA Data'!$F$11/20),"")</f>
        <v/>
      </c>
      <c r="AQ9" s="370"/>
      <c r="AR9" s="385">
        <f ca="1">SUM(OFFSET(AR:AR, 10, 0,ROWS(AR:AR)-10, 1))</f>
        <v>0</v>
      </c>
      <c r="AS9" s="379" t="str">
        <f ca="1">IFERROR(AR9/'2a. Enter LEA Data'!$F11,"")</f>
        <v/>
      </c>
      <c r="AT9" s="371"/>
      <c r="AU9" s="385">
        <f ca="1">SUM(OFFSET(AU:AU, 10, 0,ROWS(AU:AU)-10, 1))</f>
        <v>0</v>
      </c>
      <c r="AV9" s="380" t="str">
        <f ca="1">IFERROR(AU9/('2a. Enter LEA Data'!$F$11/20),"")</f>
        <v/>
      </c>
      <c r="AW9" s="370"/>
      <c r="AX9" s="385">
        <f ca="1">SUM(OFFSET(AX:AX, 10, 0,ROWS(AX:AX)-10, 1))</f>
        <v>0</v>
      </c>
      <c r="AY9" s="379" t="str">
        <f ca="1">IFERROR(AX9/'2a. Enter LEA Data'!$F11,"")</f>
        <v/>
      </c>
      <c r="AZ9" s="371"/>
      <c r="BA9" s="385">
        <f ca="1">SUM(OFFSET(BA:BA, 10, 0,ROWS(BA:BA)-10, 1))</f>
        <v>0</v>
      </c>
      <c r="BB9" s="380" t="str">
        <f ca="1">IFERROR(BA9/('2a. Enter LEA Data'!$F$11/20),"")</f>
        <v/>
      </c>
      <c r="BC9" s="370"/>
      <c r="BD9" s="385">
        <f ca="1">SUM(OFFSET(BD:BD, 10, 0,ROWS(BD:BD)-10, 1))</f>
        <v>0</v>
      </c>
      <c r="BE9" s="379" t="str">
        <f ca="1">IFERROR(BD9/'2a. Enter LEA Data'!$F11,"")</f>
        <v/>
      </c>
      <c r="BF9" s="368"/>
      <c r="BG9" s="385">
        <f ca="1">SUM(OFFSET(BG:BG, 10, 0,ROWS(BG:BG)-10, 1))</f>
        <v>0</v>
      </c>
      <c r="BH9" s="380" t="str">
        <f ca="1">IFERROR(BG9/('2a. Enter LEA Data'!$F$11/20),"")</f>
        <v/>
      </c>
      <c r="BI9" s="370"/>
      <c r="BJ9" s="385">
        <f ca="1">SUM(OFFSET(BJ:BJ, 10, 0,ROWS(BJ:BJ)-10, 1))</f>
        <v>0</v>
      </c>
      <c r="BK9" s="379" t="str">
        <f ca="1">IFERROR(BJ9/'2a. Enter LEA Data'!$F11,"")</f>
        <v/>
      </c>
      <c r="BL9" s="368"/>
      <c r="BM9" s="385">
        <f ca="1">SUM(OFFSET(BM:BM, 10, 0,ROWS(BM:BM)-10, 1))</f>
        <v>0</v>
      </c>
      <c r="BN9" s="380" t="str">
        <f ca="1">IFERROR(BM9/('2a. Enter LEA Data'!$F$11/20),"")</f>
        <v/>
      </c>
      <c r="BO9" s="370"/>
      <c r="BP9" s="385">
        <f ca="1">SUM(OFFSET(BP:BP, 10, 0,ROWS(BP:BP)-10, 1))</f>
        <v>0</v>
      </c>
      <c r="BQ9" s="379" t="str">
        <f ca="1">IFERROR(BP9/'2a. Enter LEA Data'!$F11,"")</f>
        <v/>
      </c>
      <c r="BR9" s="368"/>
      <c r="BS9" s="385">
        <f ca="1">COUNTIF(OFFSET(BS:BS,10,0,ROWS(BS:BS)-10,1), "Yes")</f>
        <v>0</v>
      </c>
      <c r="BT9" s="379" t="str">
        <f ca="1">IFERROR(BS9/'2a. Enter LEA Data'!$D11,"")</f>
        <v/>
      </c>
      <c r="BU9" s="370"/>
      <c r="BV9" s="385">
        <f ca="1">SUM(OFFSET(BV:BV, 10, 0,ROWS(BV:BV)-10, 1))</f>
        <v>0</v>
      </c>
      <c r="BW9" s="379" t="str">
        <f ca="1">IFERROR(BV9/'2a. Enter LEA Data'!$R11,"")</f>
        <v/>
      </c>
      <c r="BX9" s="368"/>
      <c r="BY9" s="385">
        <f ca="1">SUM(OFFSET(BY:BY, 10, 0,ROWS(BY:BY)-10, 1))</f>
        <v>0</v>
      </c>
      <c r="BZ9" s="380" t="str">
        <f ca="1">IFERROR(BY9/('2a. Enter LEA Data'!$T$11/20),"")</f>
        <v/>
      </c>
      <c r="CA9" s="370"/>
      <c r="CB9" s="385">
        <f ca="1">SUM(OFFSET(CB:CB, 10, 0,ROWS(CB:CB)-10, 1))</f>
        <v>0</v>
      </c>
      <c r="CC9" s="379" t="str">
        <f ca="1">IFERROR(CB9/'2a. Enter LEA Data'!$T11,"")</f>
        <v/>
      </c>
      <c r="CD9" s="368"/>
      <c r="CE9" s="385">
        <f ca="1">IF('1b. Get Ready-Select Indicators'!$G$39="Number",SUM(OFFSET(CE:CE,10,0,ROWS(CE:CE)-10,1)),COUNTIF(OFFSET(CE:CE,10,0,ROWS(CE:CE)-10,1),"Yes"))</f>
        <v>0</v>
      </c>
      <c r="CF9" s="380" t="str">
        <f ca="1">IFERROR(IF(ISNUMBER(SEARCH("Yes/No",$CE$5)),CE9/('2a. Enter LEA Data'!$D11),CE9/(('2a. Enter LEA Data'!$V11)/20)),"")</f>
        <v/>
      </c>
      <c r="CG9" s="370"/>
      <c r="CH9" s="385">
        <f ca="1">SUM(OFFSET(CH:CH, 10, 0,ROWS(CH:CH)-10, 1))</f>
        <v>0</v>
      </c>
      <c r="CI9" s="379" t="str">
        <f ca="1">IFERROR(CH9/('2a. Enter LEA Data'!$V11),"")</f>
        <v/>
      </c>
      <c r="CJ9" s="368"/>
      <c r="CK9" s="385">
        <f ca="1">COUNTIF(OFFSET(CK:CK,10,0,ROWS(CK:CK)-10,1),"Yes")</f>
        <v>0</v>
      </c>
      <c r="CL9" s="370"/>
      <c r="CM9" s="385">
        <f ca="1">SUM(OFFSET(CM:CM, 10, 0,ROWS(CM:CM)-10, 1))</f>
        <v>0</v>
      </c>
      <c r="CN9" s="368"/>
      <c r="CO9" s="385">
        <f ca="1">IF('1b. Get Ready-Select Indicators'!$G$47="Number2",SUM(OFFSET(CO:CO,10,0,ROWS(CO:CO)-10,1)),COUNTIF(OFFSET(CO:CO,10,0,ROWS(CO:CO)-10,1),"Yes"))</f>
        <v>0</v>
      </c>
      <c r="CP9" s="380" t="str">
        <f ca="1">IFERROR(IF(ISNUMBER(SEARCH("Yes/No",$CO$5)),CO9/('2a. Enter LEA Data'!$D11),CO9/(('2a. Enter LEA Data'!$F11)/20)),"")</f>
        <v/>
      </c>
      <c r="CQ9" s="370"/>
      <c r="CR9" s="385">
        <f ca="1">IFERROR(IF(ISNUMBER(SEARCH("Average",CR5)),AVERAGE(OFFSET(CR:CR,10,0,ROWS(CR:CR)-10,1)),SUM(OFFSET(CR:CR,10,0,ROWS(CR:CR)-10,1))),0)</f>
        <v>0</v>
      </c>
      <c r="CS9" s="379" t="str">
        <f ca="1">IFERROR(IF($CR$5="Number of courses who visit the school library at least once per year",CR9/'2a. Enter LEA Data'!X11,IF($CR$5="Number of students who accessed the school libraries",CR9/'2a. Enter LEA Data'!F11,CR9/('2a. Enter LEA Data'!F11/20))),"")</f>
        <v/>
      </c>
      <c r="CT9" s="373"/>
      <c r="CU9" s="385">
        <f ca="1">IF('1b. Get Ready-Select Indicators'!G53="Number2",SUM(OFFSET(CU:CU,10,0,ROWS(CU:CU)-10,1)),COUNTIF(OFFSET(CU:CU,10,0,ROWS(CU:CU)-10,1),"Yes"))</f>
        <v>0</v>
      </c>
      <c r="CV9" s="380" t="str">
        <f ca="1">IFERROR(IF(ISNUMBER(SEARCH("Yes/No",$CU$5)),CU9/('2a. Enter LEA Data'!$D11),CU9/(('2a. Enter LEA Data'!$F11)/20)),"")</f>
        <v/>
      </c>
      <c r="CW9" s="370"/>
      <c r="CX9" s="385">
        <f ca="1">SUM(OFFSET(CX:CX, 10, 0,ROWS(CX:CX)-10, 1))</f>
        <v>0</v>
      </c>
      <c r="CY9" s="379" t="str">
        <f ca="1">IFERROR(IF(ISNUMBER(SEARCH("Percentage",$CY$5)),CX9/('2a. Enter LEA Data'!$F11),CX9/('2a. Enter LEA Data'!$F11)/20),"")</f>
        <v/>
      </c>
      <c r="CZ9" s="373"/>
      <c r="DA9" s="385">
        <f ca="1">COUNTIF(OFFSET(DA:DA,10,0,ROWS(DA:DA)-10,1),"Yes")</f>
        <v>0</v>
      </c>
      <c r="DB9" s="370"/>
      <c r="DC9" s="385">
        <f ca="1">SUM(OFFSET(DC:DC, 10, 0,ROWS(DC:DC)-10, 1))</f>
        <v>0</v>
      </c>
      <c r="DD9" s="226"/>
    </row>
    <row r="10" spans="2:108" s="234" customFormat="1" ht="15.75">
      <c r="B10" s="227"/>
      <c r="C10" s="386"/>
      <c r="D10" s="387"/>
      <c r="E10" s="388"/>
      <c r="F10" s="388"/>
      <c r="G10" s="389"/>
      <c r="H10" s="388"/>
      <c r="I10" s="388"/>
      <c r="J10" s="389"/>
      <c r="K10" s="388"/>
      <c r="L10" s="388"/>
      <c r="M10" s="389"/>
      <c r="N10" s="388"/>
      <c r="O10" s="388"/>
      <c r="P10" s="389"/>
      <c r="Q10" s="390"/>
      <c r="R10" s="368"/>
      <c r="S10" s="390"/>
      <c r="T10" s="388"/>
      <c r="U10" s="368"/>
      <c r="V10" s="391"/>
      <c r="W10" s="390"/>
      <c r="X10" s="368"/>
      <c r="Y10" s="390"/>
      <c r="Z10" s="388"/>
      <c r="AA10" s="368"/>
      <c r="AB10" s="391"/>
      <c r="AC10" s="390"/>
      <c r="AD10" s="368"/>
      <c r="AE10" s="390"/>
      <c r="AF10" s="388"/>
      <c r="AG10" s="368"/>
      <c r="AH10" s="392"/>
      <c r="AI10" s="390"/>
      <c r="AJ10" s="368"/>
      <c r="AK10" s="390"/>
      <c r="AL10" s="388"/>
      <c r="AM10" s="368"/>
      <c r="AN10" s="392"/>
      <c r="AO10" s="390"/>
      <c r="AP10" s="368"/>
      <c r="AQ10" s="390"/>
      <c r="AR10" s="388"/>
      <c r="AS10" s="368"/>
      <c r="AT10" s="392"/>
      <c r="AU10" s="390"/>
      <c r="AV10" s="368"/>
      <c r="AW10" s="390"/>
      <c r="AX10" s="388"/>
      <c r="AY10" s="368"/>
      <c r="AZ10" s="393"/>
      <c r="BA10" s="390"/>
      <c r="BB10" s="368"/>
      <c r="BC10" s="390"/>
      <c r="BD10" s="388"/>
      <c r="BE10" s="368"/>
      <c r="BF10" s="391"/>
      <c r="BG10" s="390"/>
      <c r="BH10" s="368"/>
      <c r="BI10" s="390"/>
      <c r="BJ10" s="388"/>
      <c r="BK10" s="368"/>
      <c r="BL10" s="391"/>
      <c r="BM10" s="390"/>
      <c r="BN10" s="368"/>
      <c r="BO10" s="390"/>
      <c r="BP10" s="388"/>
      <c r="BQ10" s="368"/>
      <c r="BR10" s="391"/>
      <c r="BS10" s="390"/>
      <c r="BT10" s="368"/>
      <c r="BU10" s="390"/>
      <c r="BV10" s="394"/>
      <c r="BW10" s="368"/>
      <c r="BX10" s="391"/>
      <c r="BY10" s="390"/>
      <c r="BZ10" s="368"/>
      <c r="CA10" s="390"/>
      <c r="CB10" s="394"/>
      <c r="CC10" s="368"/>
      <c r="CD10" s="391"/>
      <c r="CE10" s="390"/>
      <c r="CF10" s="368"/>
      <c r="CG10" s="390"/>
      <c r="CH10" s="394"/>
      <c r="CI10" s="395"/>
      <c r="CJ10" s="391"/>
      <c r="CK10" s="390"/>
      <c r="CL10" s="390"/>
      <c r="CM10" s="394"/>
      <c r="CN10" s="391"/>
      <c r="CO10" s="390"/>
      <c r="CP10" s="368"/>
      <c r="CQ10" s="390"/>
      <c r="CR10" s="396"/>
      <c r="CS10" s="368"/>
      <c r="CT10" s="397"/>
      <c r="CU10" s="390"/>
      <c r="CV10" s="368"/>
      <c r="CW10" s="390"/>
      <c r="CX10" s="394"/>
      <c r="CY10" s="398"/>
      <c r="CZ10" s="397"/>
      <c r="DA10" s="390"/>
      <c r="DB10" s="390"/>
      <c r="DC10" s="394"/>
      <c r="DD10" s="227"/>
    </row>
    <row r="11" spans="2:108" s="237" customFormat="1" ht="15.75">
      <c r="B11" s="235" t="str">
        <f>IF('2a. Enter LEA Data'!B15="","",'2a. Enter LEA Data'!B15)</f>
        <v/>
      </c>
      <c r="C11" s="399"/>
      <c r="D11" s="400"/>
      <c r="E11" s="401"/>
      <c r="F11" s="402" t="str">
        <f>IFERROR(E11/'2a. Enter LEA Data'!$J15,"")</f>
        <v/>
      </c>
      <c r="G11" s="403"/>
      <c r="H11" s="401"/>
      <c r="I11" s="402" t="str">
        <f>IFERROR(H11/'2a. Enter LEA Data'!$L15,"")</f>
        <v/>
      </c>
      <c r="J11" s="403"/>
      <c r="K11" s="401"/>
      <c r="L11" s="402" t="str">
        <f>IFERROR(K11/'2a. Enter LEA Data'!$N15,"")</f>
        <v/>
      </c>
      <c r="M11" s="403"/>
      <c r="N11" s="401"/>
      <c r="O11" s="402" t="str">
        <f>IFERROR(N11/'2a. Enter LEA Data'!$P15,"")</f>
        <v/>
      </c>
      <c r="P11" s="403"/>
      <c r="Q11" s="401"/>
      <c r="R11" s="404" t="str">
        <f>IFERROR(Q11/('2a. Enter LEA Data'!$F15/20),"")</f>
        <v/>
      </c>
      <c r="S11" s="403"/>
      <c r="T11" s="401"/>
      <c r="U11" s="405" t="str">
        <f>IFERROR(T11/'2a. Enter LEA Data'!$F15,"")</f>
        <v/>
      </c>
      <c r="V11" s="403"/>
      <c r="W11" s="401"/>
      <c r="X11" s="404" t="str">
        <f>IFERROR(W11/('2a. Enter LEA Data'!$F15/20),"")</f>
        <v/>
      </c>
      <c r="Y11" s="403"/>
      <c r="Z11" s="401"/>
      <c r="AA11" s="405" t="str">
        <f>IFERROR(Z11/'2a. Enter LEA Data'!$F15,"")</f>
        <v/>
      </c>
      <c r="AB11" s="403"/>
      <c r="AC11" s="401"/>
      <c r="AD11" s="404" t="str">
        <f>IFERROR(AC11/('2a. Enter LEA Data'!$F15/20),"")</f>
        <v/>
      </c>
      <c r="AE11" s="403"/>
      <c r="AF11" s="401"/>
      <c r="AG11" s="405" t="str">
        <f>IFERROR(AF11/'2a. Enter LEA Data'!$F15,"")</f>
        <v/>
      </c>
      <c r="AH11" s="392"/>
      <c r="AI11" s="401"/>
      <c r="AJ11" s="404" t="str">
        <f>IFERROR(AI11/('2a. Enter LEA Data'!$F15/20),"")</f>
        <v/>
      </c>
      <c r="AK11" s="403"/>
      <c r="AL11" s="401"/>
      <c r="AM11" s="405" t="str">
        <f>IFERROR(AL11/'2a. Enter LEA Data'!$F15,"")</f>
        <v/>
      </c>
      <c r="AN11" s="392"/>
      <c r="AO11" s="401"/>
      <c r="AP11" s="404" t="str">
        <f>IFERROR(AO11/('2a. Enter LEA Data'!$F15/20),"")</f>
        <v/>
      </c>
      <c r="AQ11" s="403"/>
      <c r="AR11" s="401"/>
      <c r="AS11" s="405" t="str">
        <f>IFERROR(AR11/'2a. Enter LEA Data'!$F15,"")</f>
        <v/>
      </c>
      <c r="AT11" s="403"/>
      <c r="AU11" s="401"/>
      <c r="AV11" s="404" t="str">
        <f>IFERROR(AU11/('2a. Enter LEA Data'!$F15/20),"")</f>
        <v/>
      </c>
      <c r="AW11" s="403"/>
      <c r="AX11" s="401"/>
      <c r="AY11" s="405" t="str">
        <f>IFERROR(AX11/'2a. Enter LEA Data'!$F15,"")</f>
        <v/>
      </c>
      <c r="AZ11" s="406"/>
      <c r="BA11" s="401"/>
      <c r="BB11" s="404" t="str">
        <f>IFERROR(BA11/('2a. Enter LEA Data'!$F15/20),"")</f>
        <v/>
      </c>
      <c r="BC11" s="403"/>
      <c r="BD11" s="401"/>
      <c r="BE11" s="405" t="str">
        <f>IFERROR(BD11/'2a. Enter LEA Data'!$F15,"")</f>
        <v/>
      </c>
      <c r="BF11" s="403"/>
      <c r="BG11" s="401"/>
      <c r="BH11" s="404" t="str">
        <f>IFERROR(BG11/('2a. Enter LEA Data'!$F15/20),"")</f>
        <v/>
      </c>
      <c r="BI11" s="403"/>
      <c r="BJ11" s="401"/>
      <c r="BK11" s="405" t="str">
        <f>IFERROR(BJ11/'2a. Enter LEA Data'!$F15,"")</f>
        <v/>
      </c>
      <c r="BL11" s="403"/>
      <c r="BM11" s="401"/>
      <c r="BN11" s="404" t="str">
        <f>IFERROR(BM11/('2a. Enter LEA Data'!$F15/20),"")</f>
        <v/>
      </c>
      <c r="BO11" s="403"/>
      <c r="BP11" s="401"/>
      <c r="BQ11" s="405" t="str">
        <f>IFERROR(BP11/'2a. Enter LEA Data'!$F15,"")</f>
        <v/>
      </c>
      <c r="BR11" s="403"/>
      <c r="BS11" s="407"/>
      <c r="BT11" s="368"/>
      <c r="BU11" s="403"/>
      <c r="BV11" s="401"/>
      <c r="BW11" s="405" t="str">
        <f>IFERROR(BV11/'2a. Enter LEA Data'!$R15,"")</f>
        <v/>
      </c>
      <c r="BX11" s="403"/>
      <c r="BY11" s="401"/>
      <c r="BZ11" s="404" t="str">
        <f>IFERROR(BY11/('2a. Enter LEA Data'!$T15/20),"")</f>
        <v/>
      </c>
      <c r="CA11" s="403"/>
      <c r="CB11" s="401"/>
      <c r="CC11" s="405" t="str">
        <f>IFERROR(CB11/'2a. Enter LEA Data'!$T15,"")</f>
        <v/>
      </c>
      <c r="CD11" s="403"/>
      <c r="CE11" s="401"/>
      <c r="CF11" s="404" t="str">
        <f>IFERROR(IF(ISNUMBER(SEARCH("Yes/No",$CE$5)),"",CE11/(('2a. Enter LEA Data'!$V15)/20)),"")</f>
        <v/>
      </c>
      <c r="CG11" s="403"/>
      <c r="CH11" s="401"/>
      <c r="CI11" s="405" t="str">
        <f>IFERROR(CH11/('2a. Enter LEA Data'!$V15),"")</f>
        <v/>
      </c>
      <c r="CJ11" s="403"/>
      <c r="CK11" s="407"/>
      <c r="CL11" s="403"/>
      <c r="CM11" s="401"/>
      <c r="CN11" s="403"/>
      <c r="CO11" s="401"/>
      <c r="CP11" s="404" t="str">
        <f>IFERROR(IF(ISNUMBER(SEARCH("Yes/No",$CO$5)),"",CO11/(('2a. Enter LEA Data'!$F15)/20)),"")</f>
        <v/>
      </c>
      <c r="CQ11" s="403"/>
      <c r="CR11" s="401"/>
      <c r="CS11" s="408" t="str">
        <f>IFERROR(IF(CR5="Number of courses who visit the school library at least once per year",CR11/'2a. Enter LEA Data'!X15,IF(CR5="Number of students who accessed the school libraries",CR11/'2a. Enter LEA Data'!F15,CR11/('2a. Enter LEA Data'!F15/20))),"")</f>
        <v/>
      </c>
      <c r="CT11" s="400"/>
      <c r="CU11" s="409"/>
      <c r="CV11" s="404" t="str">
        <f>IFERROR(IF(ISNUMBER(SEARCH("Yes/No",$CU$5)),"",CU11/(('2a. Enter LEA Data'!$F15)/20)),"")</f>
        <v/>
      </c>
      <c r="CW11" s="403"/>
      <c r="CX11" s="401"/>
      <c r="CY11" s="408" t="str">
        <f>IFERROR(IF(ISNUMBER(SEARCH("Percentage",$CY$5)),CX11/('2a. Enter LEA Data'!$F15),CX11/('2a. Enter LEA Data'!$F15)/20),"")</f>
        <v/>
      </c>
      <c r="CZ11" s="400"/>
      <c r="DA11" s="407"/>
      <c r="DB11" s="403"/>
      <c r="DC11" s="401"/>
      <c r="DD11" s="242"/>
    </row>
    <row r="12" spans="2:108" s="237" customFormat="1">
      <c r="B12" s="235" t="str">
        <f>IF('2a. Enter LEA Data'!B16="","",'2a. Enter LEA Data'!B16)</f>
        <v/>
      </c>
      <c r="C12" s="236"/>
      <c r="E12" s="14"/>
      <c r="F12" s="185" t="str">
        <f>IFERROR(E12/'2a. Enter LEA Data'!$J16,"")</f>
        <v/>
      </c>
      <c r="G12" s="188"/>
      <c r="H12" s="14"/>
      <c r="I12" s="185" t="str">
        <f>IFERROR(H12/'2a. Enter LEA Data'!$L16,"")</f>
        <v/>
      </c>
      <c r="J12" s="188"/>
      <c r="K12" s="14"/>
      <c r="L12" s="185" t="str">
        <f>IFERROR(K12/'2a. Enter LEA Data'!$N16,"")</f>
        <v/>
      </c>
      <c r="M12" s="188"/>
      <c r="N12" s="14"/>
      <c r="O12" s="185" t="str">
        <f>IFERROR(N12/'2a. Enter LEA Data'!$P16,"")</f>
        <v/>
      </c>
      <c r="P12" s="188"/>
      <c r="Q12" s="14"/>
      <c r="R12" s="238" t="str">
        <f>IFERROR(Q12/('2a. Enter LEA Data'!$F16/20),"")</f>
        <v/>
      </c>
      <c r="S12" s="188"/>
      <c r="T12" s="14"/>
      <c r="U12" s="239" t="str">
        <f>IFERROR(T12/'2a. Enter LEA Data'!$F16,"")</f>
        <v/>
      </c>
      <c r="V12" s="188"/>
      <c r="W12" s="14"/>
      <c r="X12" s="238" t="str">
        <f>IFERROR(W12/('2a. Enter LEA Data'!$F16/20),"")</f>
        <v/>
      </c>
      <c r="Y12" s="188"/>
      <c r="Z12" s="14"/>
      <c r="AA12" s="239" t="str">
        <f>IFERROR(Z12/'2a. Enter LEA Data'!$F16,"")</f>
        <v/>
      </c>
      <c r="AB12" s="188"/>
      <c r="AC12" s="14"/>
      <c r="AD12" s="238" t="str">
        <f>IFERROR(AC12/('2a. Enter LEA Data'!$F16/20),"")</f>
        <v/>
      </c>
      <c r="AE12" s="188"/>
      <c r="AF12" s="14"/>
      <c r="AG12" s="239" t="str">
        <f>IFERROR(AF12/'2a. Enter LEA Data'!$F16,"")</f>
        <v/>
      </c>
      <c r="AH12" s="232"/>
      <c r="AI12" s="14"/>
      <c r="AJ12" s="238" t="str">
        <f>IFERROR(AI12/('2a. Enter LEA Data'!$F16/20),"")</f>
        <v/>
      </c>
      <c r="AK12" s="188"/>
      <c r="AL12" s="14"/>
      <c r="AM12" s="239" t="str">
        <f>IFERROR(AL12/'2a. Enter LEA Data'!$F16,"")</f>
        <v/>
      </c>
      <c r="AN12" s="232"/>
      <c r="AO12" s="14"/>
      <c r="AP12" s="238" t="str">
        <f>IFERROR(AO12/('2a. Enter LEA Data'!$F16/20),"")</f>
        <v/>
      </c>
      <c r="AQ12" s="188"/>
      <c r="AR12" s="14"/>
      <c r="AS12" s="239" t="str">
        <f>IFERROR(AR12/'2a. Enter LEA Data'!$F16,"")</f>
        <v/>
      </c>
      <c r="AT12" s="188"/>
      <c r="AU12" s="14"/>
      <c r="AV12" s="238" t="str">
        <f>IFERROR(AU12/('2a. Enter LEA Data'!$F16/20),"")</f>
        <v/>
      </c>
      <c r="AW12" s="188"/>
      <c r="AX12" s="14"/>
      <c r="AY12" s="239" t="str">
        <f>IFERROR(AX12/'2a. Enter LEA Data'!$F16,"")</f>
        <v/>
      </c>
      <c r="AZ12" s="240"/>
      <c r="BA12" s="14"/>
      <c r="BB12" s="238" t="str">
        <f>IFERROR(BA12/('2a. Enter LEA Data'!$F16/20),"")</f>
        <v/>
      </c>
      <c r="BC12" s="188"/>
      <c r="BD12" s="14"/>
      <c r="BE12" s="239" t="str">
        <f>IFERROR(BD12/'2a. Enter LEA Data'!$F16,"")</f>
        <v/>
      </c>
      <c r="BF12" s="188"/>
      <c r="BG12" s="14"/>
      <c r="BH12" s="238" t="str">
        <f>IFERROR(BG12/('2a. Enter LEA Data'!$F16/20),"")</f>
        <v/>
      </c>
      <c r="BI12" s="188"/>
      <c r="BJ12" s="14"/>
      <c r="BK12" s="239" t="str">
        <f>IFERROR(BJ12/'2a. Enter LEA Data'!$F16,"")</f>
        <v/>
      </c>
      <c r="BL12" s="188"/>
      <c r="BM12" s="14"/>
      <c r="BN12" s="238" t="str">
        <f>IFERROR(BM12/('2a. Enter LEA Data'!$F16/20),"")</f>
        <v/>
      </c>
      <c r="BO12" s="188"/>
      <c r="BP12" s="14"/>
      <c r="BQ12" s="239" t="str">
        <f>IFERROR(BP12/'2a. Enter LEA Data'!$F16,"")</f>
        <v/>
      </c>
      <c r="BR12" s="188"/>
      <c r="BS12" s="8"/>
      <c r="BT12" s="193"/>
      <c r="BU12" s="188"/>
      <c r="BV12" s="14"/>
      <c r="BW12" s="239" t="str">
        <f>IFERROR(BV12/'2a. Enter LEA Data'!$R16,"")</f>
        <v/>
      </c>
      <c r="BX12" s="188"/>
      <c r="BY12" s="14"/>
      <c r="BZ12" s="238" t="str">
        <f>IFERROR(BY12/('2a. Enter LEA Data'!$T16/20),"")</f>
        <v/>
      </c>
      <c r="CA12" s="188"/>
      <c r="CB12" s="14"/>
      <c r="CC12" s="239" t="str">
        <f>IFERROR(CB12/'2a. Enter LEA Data'!$T16,"")</f>
        <v/>
      </c>
      <c r="CD12" s="188"/>
      <c r="CE12" s="14"/>
      <c r="CF12" s="238" t="str">
        <f>IFERROR(IF(ISNUMBER(SEARCH("Yes/No",$CE$5)),"",CE12/(('2a. Enter LEA Data'!$V16)/20)),"")</f>
        <v/>
      </c>
      <c r="CG12" s="188"/>
      <c r="CH12" s="14"/>
      <c r="CI12" s="239" t="str">
        <f>IFERROR(CH12/('2a. Enter LEA Data'!$V16),"")</f>
        <v/>
      </c>
      <c r="CJ12" s="188"/>
      <c r="CK12" s="8"/>
      <c r="CL12" s="188"/>
      <c r="CM12" s="14"/>
      <c r="CN12" s="188"/>
      <c r="CO12" s="14"/>
      <c r="CP12" s="238" t="str">
        <f>IFERROR(IF(ISNUMBER(SEARCH("Yes/No",$CO$5)),"",CO12/(('2a. Enter LEA Data'!$F16)/20)),"")</f>
        <v/>
      </c>
      <c r="CQ12" s="188"/>
      <c r="CR12" s="14"/>
      <c r="CS12" s="241" t="str">
        <f>IFERROR(IF(CR6="Number of courses who visit the school library at least once per year",CR12/'2a. Enter LEA Data'!X16,IF(CR6="Number of students who accessed the school libraries",CR12/'2a. Enter LEA Data'!F16,CR12/('2a. Enter LEA Data'!F16/20))),"")</f>
        <v/>
      </c>
      <c r="CU12" s="195"/>
      <c r="CV12" s="238" t="str">
        <f>IFERROR(IF(ISNUMBER(SEARCH("Yes/No",$CU$5)),"",CU12/(('2a. Enter LEA Data'!$F16)/20)),"")</f>
        <v/>
      </c>
      <c r="CW12" s="188"/>
      <c r="CX12" s="14"/>
      <c r="CY12" s="241" t="str">
        <f>IFERROR(IF(ISNUMBER(SEARCH("Percentage",$CY$5)),CX12/('2a. Enter LEA Data'!$F16),CX12/('2a. Enter LEA Data'!$F16)/20),"")</f>
        <v/>
      </c>
      <c r="DA12" s="8"/>
      <c r="DB12" s="188"/>
      <c r="DC12" s="14"/>
      <c r="DD12" s="242"/>
    </row>
    <row r="13" spans="2:108">
      <c r="B13" s="235" t="str">
        <f>IF('2a. Enter LEA Data'!B17="","",'2a. Enter LEA Data'!B17)</f>
        <v/>
      </c>
      <c r="C13" s="236"/>
      <c r="E13" s="14"/>
      <c r="F13" s="185" t="str">
        <f>IFERROR(E13/'2a. Enter LEA Data'!$J17,"")</f>
        <v/>
      </c>
      <c r="G13" s="189"/>
      <c r="H13" s="14"/>
      <c r="I13" s="185" t="str">
        <f>IFERROR(H13/'2a. Enter LEA Data'!$L17,"")</f>
        <v/>
      </c>
      <c r="J13" s="189"/>
      <c r="K13" s="14"/>
      <c r="L13" s="185" t="str">
        <f>IFERROR(K13/'2a. Enter LEA Data'!$N17,"")</f>
        <v/>
      </c>
      <c r="M13" s="189"/>
      <c r="N13" s="14"/>
      <c r="O13" s="185" t="str">
        <f>IFERROR(N13/'2a. Enter LEA Data'!$P17,"")</f>
        <v/>
      </c>
      <c r="P13" s="189"/>
      <c r="Q13" s="14"/>
      <c r="R13" s="238" t="str">
        <f>IFERROR(Q13/('2a. Enter LEA Data'!$F17/20),"")</f>
        <v/>
      </c>
      <c r="S13" s="243"/>
      <c r="T13" s="14"/>
      <c r="U13" s="239" t="str">
        <f>IFERROR(T13/'2a. Enter LEA Data'!$F17,"")</f>
        <v/>
      </c>
      <c r="V13" s="243"/>
      <c r="W13" s="14"/>
      <c r="X13" s="238" t="str">
        <f>IFERROR(W13/('2a. Enter LEA Data'!$F17/20),"")</f>
        <v/>
      </c>
      <c r="Y13" s="243"/>
      <c r="Z13" s="14"/>
      <c r="AA13" s="239" t="str">
        <f>IFERROR(Z13/'2a. Enter LEA Data'!$F17,"")</f>
        <v/>
      </c>
      <c r="AB13" s="243"/>
      <c r="AC13" s="14"/>
      <c r="AD13" s="238" t="str">
        <f>IFERROR(AC13/('2a. Enter LEA Data'!$F17/20),"")</f>
        <v/>
      </c>
      <c r="AE13" s="243"/>
      <c r="AF13" s="14"/>
      <c r="AG13" s="239" t="str">
        <f>IFERROR(AF13/'2a. Enter LEA Data'!$F17,"")</f>
        <v/>
      </c>
      <c r="AH13" s="243"/>
      <c r="AI13" s="14"/>
      <c r="AJ13" s="238" t="str">
        <f>IFERROR(AI13/('2a. Enter LEA Data'!$F17/20),"")</f>
        <v/>
      </c>
      <c r="AK13" s="243"/>
      <c r="AL13" s="14"/>
      <c r="AM13" s="239" t="str">
        <f>IFERROR(AL13/'2a. Enter LEA Data'!$F17,"")</f>
        <v/>
      </c>
      <c r="AN13" s="243"/>
      <c r="AO13" s="14"/>
      <c r="AP13" s="238" t="str">
        <f>IFERROR(AO13/('2a. Enter LEA Data'!$F17/20),"")</f>
        <v/>
      </c>
      <c r="AQ13" s="243"/>
      <c r="AR13" s="14"/>
      <c r="AS13" s="239" t="str">
        <f>IFERROR(AR13/'2a. Enter LEA Data'!$F17,"")</f>
        <v/>
      </c>
      <c r="AT13" s="189"/>
      <c r="AU13" s="14"/>
      <c r="AV13" s="238" t="str">
        <f>IFERROR(AU13/('2a. Enter LEA Data'!$F17/20),"")</f>
        <v/>
      </c>
      <c r="AW13" s="243"/>
      <c r="AX13" s="14"/>
      <c r="AY13" s="239" t="str">
        <f>IFERROR(AX13/'2a. Enter LEA Data'!$F17,"")</f>
        <v/>
      </c>
      <c r="AZ13" s="240"/>
      <c r="BA13" s="14"/>
      <c r="BB13" s="238" t="str">
        <f>IFERROR(BA13/('2a. Enter LEA Data'!$F17/20),"")</f>
        <v/>
      </c>
      <c r="BC13" s="243"/>
      <c r="BD13" s="14"/>
      <c r="BE13" s="239" t="str">
        <f>IFERROR(BD13/'2a. Enter LEA Data'!$F17,"")</f>
        <v/>
      </c>
      <c r="BF13" s="189"/>
      <c r="BG13" s="14"/>
      <c r="BH13" s="238" t="str">
        <f>IFERROR(BG13/('2a. Enter LEA Data'!$F17/20),"")</f>
        <v/>
      </c>
      <c r="BI13" s="243"/>
      <c r="BJ13" s="14"/>
      <c r="BK13" s="239" t="str">
        <f>IFERROR(BJ13/'2a. Enter LEA Data'!$F17,"")</f>
        <v/>
      </c>
      <c r="BL13" s="189"/>
      <c r="BM13" s="14"/>
      <c r="BN13" s="238" t="str">
        <f>IFERROR(BM13/('2a. Enter LEA Data'!$F17/20),"")</f>
        <v/>
      </c>
      <c r="BO13" s="243"/>
      <c r="BP13" s="14"/>
      <c r="BQ13" s="239" t="str">
        <f>IFERROR(BP13/'2a. Enter LEA Data'!$F17,"")</f>
        <v/>
      </c>
      <c r="BR13" s="189"/>
      <c r="BS13" s="8"/>
      <c r="BT13" s="193"/>
      <c r="BU13" s="243"/>
      <c r="BV13" s="14"/>
      <c r="BW13" s="239" t="str">
        <f>IFERROR(BV13/'2a. Enter LEA Data'!$R17,"")</f>
        <v/>
      </c>
      <c r="BX13" s="189"/>
      <c r="BY13" s="14"/>
      <c r="BZ13" s="238" t="str">
        <f>IFERROR(BY13/('2a. Enter LEA Data'!$T17/20),"")</f>
        <v/>
      </c>
      <c r="CA13" s="243"/>
      <c r="CB13" s="14"/>
      <c r="CC13" s="239" t="str">
        <f>IFERROR(CB13/'2a. Enter LEA Data'!$T17,"")</f>
        <v/>
      </c>
      <c r="CD13" s="189"/>
      <c r="CE13" s="14"/>
      <c r="CF13" s="238" t="str">
        <f>IFERROR(IF(ISNUMBER(SEARCH("Yes/No",$CE$5)),"",CE13/(('2a. Enter LEA Data'!$V17)/20)),"")</f>
        <v/>
      </c>
      <c r="CG13" s="243"/>
      <c r="CH13" s="14"/>
      <c r="CI13" s="239" t="str">
        <f>IFERROR(CH13/('2a. Enter LEA Data'!$V17),"")</f>
        <v/>
      </c>
      <c r="CJ13" s="189"/>
      <c r="CK13" s="8"/>
      <c r="CL13" s="243"/>
      <c r="CM13" s="14"/>
      <c r="CN13" s="189"/>
      <c r="CO13" s="14"/>
      <c r="CP13" s="238" t="str">
        <f>IFERROR(IF(ISNUMBER(SEARCH("Yes/No",$CO$5)),"",CO13/(('2a. Enter LEA Data'!$F17)/20)),"")</f>
        <v/>
      </c>
      <c r="CQ13" s="243"/>
      <c r="CR13" s="14"/>
      <c r="CS13" s="241" t="str">
        <f>IFERROR(IF(CR7="Number of courses who visit the school library at least once per year",CR13/'2a. Enter LEA Data'!X17,IF(CR7="Number of students who accessed the school libraries",CR13/'2a. Enter LEA Data'!F17,CR13/('2a. Enter LEA Data'!F17/20))),"")</f>
        <v/>
      </c>
      <c r="CU13" s="195"/>
      <c r="CV13" s="238" t="str">
        <f>IFERROR(IF(ISNUMBER(SEARCH("Yes/No",$CU$5)),"",CU13/(('2a. Enter LEA Data'!$F17)/20)),"")</f>
        <v/>
      </c>
      <c r="CW13" s="243"/>
      <c r="CX13" s="14"/>
      <c r="CY13" s="241" t="str">
        <f>IFERROR(IF(ISNUMBER(SEARCH("Percentage",$CY$5)),CX13/('2a. Enter LEA Data'!$F17),CX13/('2a. Enter LEA Data'!$F17)/20),"")</f>
        <v/>
      </c>
      <c r="DA13" s="8"/>
      <c r="DB13" s="243"/>
      <c r="DC13" s="14"/>
    </row>
    <row r="14" spans="2:108">
      <c r="B14" s="235" t="str">
        <f>IF('2a. Enter LEA Data'!B18="","",'2a. Enter LEA Data'!B18)</f>
        <v/>
      </c>
      <c r="C14" s="236"/>
      <c r="E14" s="14"/>
      <c r="F14" s="185" t="str">
        <f>IFERROR(E14/'2a. Enter LEA Data'!$J18,"")</f>
        <v/>
      </c>
      <c r="G14" s="189"/>
      <c r="H14" s="14"/>
      <c r="I14" s="185" t="str">
        <f>IFERROR(H14/'2a. Enter LEA Data'!$L18,"")</f>
        <v/>
      </c>
      <c r="J14" s="189"/>
      <c r="K14" s="14"/>
      <c r="L14" s="185" t="str">
        <f>IFERROR(K14/'2a. Enter LEA Data'!$N18,"")</f>
        <v/>
      </c>
      <c r="M14" s="189"/>
      <c r="N14" s="14"/>
      <c r="O14" s="185" t="str">
        <f>IFERROR(N14/'2a. Enter LEA Data'!$P18,"")</f>
        <v/>
      </c>
      <c r="P14" s="189"/>
      <c r="Q14" s="14"/>
      <c r="R14" s="238" t="str">
        <f>IFERROR(Q14/('2a. Enter LEA Data'!$F18/20),"")</f>
        <v/>
      </c>
      <c r="S14" s="243"/>
      <c r="T14" s="14"/>
      <c r="U14" s="239" t="str">
        <f>IFERROR(T14/'2a. Enter LEA Data'!$F18,"")</f>
        <v/>
      </c>
      <c r="V14" s="243"/>
      <c r="W14" s="14"/>
      <c r="X14" s="238" t="str">
        <f>IFERROR(W14/('2a. Enter LEA Data'!$F18/20),"")</f>
        <v/>
      </c>
      <c r="Y14" s="243"/>
      <c r="Z14" s="14"/>
      <c r="AA14" s="239" t="str">
        <f>IFERROR(Z14/'2a. Enter LEA Data'!$F18,"")</f>
        <v/>
      </c>
      <c r="AB14" s="243"/>
      <c r="AC14" s="14"/>
      <c r="AD14" s="238" t="str">
        <f>IFERROR(AC14/('2a. Enter LEA Data'!$F18/20),"")</f>
        <v/>
      </c>
      <c r="AE14" s="243"/>
      <c r="AF14" s="14"/>
      <c r="AG14" s="239" t="str">
        <f>IFERROR(AF14/'2a. Enter LEA Data'!$F18,"")</f>
        <v/>
      </c>
      <c r="AH14" s="243"/>
      <c r="AI14" s="14"/>
      <c r="AJ14" s="238" t="str">
        <f>IFERROR(AI14/('2a. Enter LEA Data'!$F18/20),"")</f>
        <v/>
      </c>
      <c r="AK14" s="243"/>
      <c r="AL14" s="14"/>
      <c r="AM14" s="239" t="str">
        <f>IFERROR(AL14/'2a. Enter LEA Data'!$F18,"")</f>
        <v/>
      </c>
      <c r="AN14" s="243"/>
      <c r="AO14" s="14"/>
      <c r="AP14" s="238" t="str">
        <f>IFERROR(AO14/('2a. Enter LEA Data'!$F18/20),"")</f>
        <v/>
      </c>
      <c r="AQ14" s="243"/>
      <c r="AR14" s="14"/>
      <c r="AS14" s="239" t="str">
        <f>IFERROR(AR14/'2a. Enter LEA Data'!$F18,"")</f>
        <v/>
      </c>
      <c r="AT14" s="189"/>
      <c r="AU14" s="14"/>
      <c r="AV14" s="238" t="str">
        <f>IFERROR(AU14/('2a. Enter LEA Data'!$F18/20),"")</f>
        <v/>
      </c>
      <c r="AW14" s="243"/>
      <c r="AX14" s="14"/>
      <c r="AY14" s="239" t="str">
        <f>IFERROR(AX14/'2a. Enter LEA Data'!$F18,"")</f>
        <v/>
      </c>
      <c r="AZ14" s="240"/>
      <c r="BA14" s="14"/>
      <c r="BB14" s="238" t="str">
        <f>IFERROR(BA14/('2a. Enter LEA Data'!$F18/20),"")</f>
        <v/>
      </c>
      <c r="BC14" s="243"/>
      <c r="BD14" s="14"/>
      <c r="BE14" s="239" t="str">
        <f>IFERROR(BD14/'2a. Enter LEA Data'!$F18,"")</f>
        <v/>
      </c>
      <c r="BF14" s="189"/>
      <c r="BG14" s="14"/>
      <c r="BH14" s="238" t="str">
        <f>IFERROR(BG14/('2a. Enter LEA Data'!$F18/20),"")</f>
        <v/>
      </c>
      <c r="BI14" s="243"/>
      <c r="BJ14" s="14"/>
      <c r="BK14" s="239" t="str">
        <f>IFERROR(BJ14/'2a. Enter LEA Data'!$F18,"")</f>
        <v/>
      </c>
      <c r="BL14" s="189"/>
      <c r="BM14" s="14"/>
      <c r="BN14" s="238" t="str">
        <f>IFERROR(BM14/('2a. Enter LEA Data'!$F18/20),"")</f>
        <v/>
      </c>
      <c r="BO14" s="243"/>
      <c r="BP14" s="14"/>
      <c r="BQ14" s="239" t="str">
        <f>IFERROR(BP14/'2a. Enter LEA Data'!$F18,"")</f>
        <v/>
      </c>
      <c r="BR14" s="189"/>
      <c r="BS14" s="8"/>
      <c r="BT14" s="193"/>
      <c r="BU14" s="243"/>
      <c r="BV14" s="14"/>
      <c r="BW14" s="239" t="str">
        <f>IFERROR(BV14/'2a. Enter LEA Data'!$R18,"")</f>
        <v/>
      </c>
      <c r="BX14" s="189"/>
      <c r="BY14" s="14"/>
      <c r="BZ14" s="238" t="str">
        <f>IFERROR(BY14/('2a. Enter LEA Data'!$T18/20),"")</f>
        <v/>
      </c>
      <c r="CA14" s="243"/>
      <c r="CB14" s="14"/>
      <c r="CC14" s="239" t="str">
        <f>IFERROR(CB14/'2a. Enter LEA Data'!$T18,"")</f>
        <v/>
      </c>
      <c r="CD14" s="189"/>
      <c r="CE14" s="14"/>
      <c r="CF14" s="238" t="str">
        <f>IFERROR(IF(ISNUMBER(SEARCH("Yes/No",$CE$5)),"",CE14/(('2a. Enter LEA Data'!$V18)/20)),"")</f>
        <v/>
      </c>
      <c r="CG14" s="243"/>
      <c r="CH14" s="14"/>
      <c r="CI14" s="239" t="str">
        <f>IFERROR(CH14/('2a. Enter LEA Data'!$V18),"")</f>
        <v/>
      </c>
      <c r="CJ14" s="189"/>
      <c r="CK14" s="8"/>
      <c r="CL14" s="243"/>
      <c r="CM14" s="14"/>
      <c r="CN14" s="189"/>
      <c r="CO14" s="14"/>
      <c r="CP14" s="238" t="str">
        <f>IFERROR(IF(ISNUMBER(SEARCH("Yes/No",$CO$5)),"",CO14/(('2a. Enter LEA Data'!$F18)/20)),"")</f>
        <v/>
      </c>
      <c r="CQ14" s="243"/>
      <c r="CR14" s="14"/>
      <c r="CS14" s="241" t="str">
        <f>IFERROR(IF(CR8="Number of courses who visit the school library at least once per year",CR14/'2a. Enter LEA Data'!X18,IF(CR8="Number of students who accessed the school libraries",CR14/'2a. Enter LEA Data'!F18,CR14/('2a. Enter LEA Data'!F18/20))),"")</f>
        <v/>
      </c>
      <c r="CU14" s="195"/>
      <c r="CV14" s="238" t="str">
        <f>IFERROR(IF(ISNUMBER(SEARCH("Yes/No",$CU$5)),"",CU14/(('2a. Enter LEA Data'!$F18)/20)),"")</f>
        <v/>
      </c>
      <c r="CW14" s="243"/>
      <c r="CX14" s="14"/>
      <c r="CY14" s="241" t="str">
        <f>IFERROR(IF(ISNUMBER(SEARCH("Percentage",$CY$5)),CX14/('2a. Enter LEA Data'!$F18),CX14/('2a. Enter LEA Data'!$F18)/20),"")</f>
        <v/>
      </c>
      <c r="DA14" s="8"/>
      <c r="DB14" s="243"/>
      <c r="DC14" s="14"/>
    </row>
    <row r="15" spans="2:108">
      <c r="B15" s="235" t="str">
        <f>IF('2a. Enter LEA Data'!B19="","",'2a. Enter LEA Data'!B19)</f>
        <v/>
      </c>
      <c r="C15" s="236"/>
      <c r="E15" s="14"/>
      <c r="F15" s="185" t="str">
        <f>IFERROR(E15/'2a. Enter LEA Data'!$J19,"")</f>
        <v/>
      </c>
      <c r="G15" s="189"/>
      <c r="H15" s="14"/>
      <c r="I15" s="185" t="str">
        <f>IFERROR(H15/'2a. Enter LEA Data'!$L19,"")</f>
        <v/>
      </c>
      <c r="J15" s="189"/>
      <c r="K15" s="14"/>
      <c r="L15" s="185" t="str">
        <f>IFERROR(K15/'2a. Enter LEA Data'!$N19,"")</f>
        <v/>
      </c>
      <c r="M15" s="189"/>
      <c r="N15" s="14"/>
      <c r="O15" s="185" t="str">
        <f>IFERROR(N15/'2a. Enter LEA Data'!$P19,"")</f>
        <v/>
      </c>
      <c r="P15" s="189"/>
      <c r="Q15" s="14"/>
      <c r="R15" s="238" t="str">
        <f>IFERROR(Q15/('2a. Enter LEA Data'!$F19/20),"")</f>
        <v/>
      </c>
      <c r="S15" s="243"/>
      <c r="T15" s="14"/>
      <c r="U15" s="239" t="str">
        <f>IFERROR(T15/'2a. Enter LEA Data'!$F19,"")</f>
        <v/>
      </c>
      <c r="V15" s="243"/>
      <c r="W15" s="14"/>
      <c r="X15" s="238" t="str">
        <f>IFERROR(W15/('2a. Enter LEA Data'!$F19/20),"")</f>
        <v/>
      </c>
      <c r="Y15" s="243"/>
      <c r="Z15" s="14"/>
      <c r="AA15" s="239" t="str">
        <f>IFERROR(Z15/'2a. Enter LEA Data'!$F19,"")</f>
        <v/>
      </c>
      <c r="AB15" s="243"/>
      <c r="AC15" s="14"/>
      <c r="AD15" s="238" t="str">
        <f>IFERROR(AC15/('2a. Enter LEA Data'!$F19/20),"")</f>
        <v/>
      </c>
      <c r="AE15" s="243"/>
      <c r="AF15" s="14"/>
      <c r="AG15" s="239" t="str">
        <f>IFERROR(AF15/'2a. Enter LEA Data'!$F19,"")</f>
        <v/>
      </c>
      <c r="AH15" s="243"/>
      <c r="AI15" s="14"/>
      <c r="AJ15" s="238" t="str">
        <f>IFERROR(AI15/('2a. Enter LEA Data'!$F19/20),"")</f>
        <v/>
      </c>
      <c r="AK15" s="243"/>
      <c r="AL15" s="14"/>
      <c r="AM15" s="239" t="str">
        <f>IFERROR(AL15/'2a. Enter LEA Data'!$F19,"")</f>
        <v/>
      </c>
      <c r="AN15" s="243"/>
      <c r="AO15" s="14"/>
      <c r="AP15" s="238" t="str">
        <f>IFERROR(AO15/('2a. Enter LEA Data'!$F19/20),"")</f>
        <v/>
      </c>
      <c r="AQ15" s="243"/>
      <c r="AR15" s="14"/>
      <c r="AS15" s="239" t="str">
        <f>IFERROR(AR15/'2a. Enter LEA Data'!$F19,"")</f>
        <v/>
      </c>
      <c r="AT15" s="189"/>
      <c r="AU15" s="14"/>
      <c r="AV15" s="238" t="str">
        <f>IFERROR(AU15/('2a. Enter LEA Data'!$F19/20),"")</f>
        <v/>
      </c>
      <c r="AW15" s="243"/>
      <c r="AX15" s="14"/>
      <c r="AY15" s="239" t="str">
        <f>IFERROR(AX15/'2a. Enter LEA Data'!$F19,"")</f>
        <v/>
      </c>
      <c r="AZ15" s="240"/>
      <c r="BA15" s="14"/>
      <c r="BB15" s="238" t="str">
        <f>IFERROR(BA15/('2a. Enter LEA Data'!$F19/20),"")</f>
        <v/>
      </c>
      <c r="BC15" s="243"/>
      <c r="BD15" s="14"/>
      <c r="BE15" s="239" t="str">
        <f>IFERROR(BD15/'2a. Enter LEA Data'!$F19,"")</f>
        <v/>
      </c>
      <c r="BF15" s="189"/>
      <c r="BG15" s="14"/>
      <c r="BH15" s="238" t="str">
        <f>IFERROR(BG15/('2a. Enter LEA Data'!$F19/20),"")</f>
        <v/>
      </c>
      <c r="BI15" s="243"/>
      <c r="BJ15" s="14"/>
      <c r="BK15" s="239" t="str">
        <f>IFERROR(BJ15/'2a. Enter LEA Data'!$F19,"")</f>
        <v/>
      </c>
      <c r="BL15" s="189"/>
      <c r="BM15" s="14"/>
      <c r="BN15" s="238" t="str">
        <f>IFERROR(BM15/('2a. Enter LEA Data'!$F19/20),"")</f>
        <v/>
      </c>
      <c r="BO15" s="243"/>
      <c r="BP15" s="14"/>
      <c r="BQ15" s="239" t="str">
        <f>IFERROR(BP15/'2a. Enter LEA Data'!$F19,"")</f>
        <v/>
      </c>
      <c r="BR15" s="189"/>
      <c r="BS15" s="8"/>
      <c r="BT15" s="193"/>
      <c r="BU15" s="243"/>
      <c r="BV15" s="14"/>
      <c r="BW15" s="239" t="str">
        <f>IFERROR(BV15/'2a. Enter LEA Data'!$R19,"")</f>
        <v/>
      </c>
      <c r="BX15" s="189"/>
      <c r="BY15" s="14"/>
      <c r="BZ15" s="238" t="str">
        <f>IFERROR(BY15/('2a. Enter LEA Data'!$T19/20),"")</f>
        <v/>
      </c>
      <c r="CA15" s="243"/>
      <c r="CB15" s="14"/>
      <c r="CC15" s="239" t="str">
        <f>IFERROR(CB15/'2a. Enter LEA Data'!$T19,"")</f>
        <v/>
      </c>
      <c r="CD15" s="189"/>
      <c r="CE15" s="14"/>
      <c r="CF15" s="238" t="str">
        <f>IFERROR(IF(ISNUMBER(SEARCH("Yes/No",$CE$5)),"",CE15/(('2a. Enter LEA Data'!$V19)/20)),"")</f>
        <v/>
      </c>
      <c r="CG15" s="243"/>
      <c r="CH15" s="14"/>
      <c r="CI15" s="239" t="str">
        <f>IFERROR(CH15/('2a. Enter LEA Data'!$V19),"")</f>
        <v/>
      </c>
      <c r="CJ15" s="189"/>
      <c r="CK15" s="8"/>
      <c r="CL15" s="243"/>
      <c r="CM15" s="14"/>
      <c r="CN15" s="189"/>
      <c r="CO15" s="14"/>
      <c r="CP15" s="238" t="str">
        <f>IFERROR(IF(ISNUMBER(SEARCH("Yes/No",$CO$5)),"",CO15/(('2a. Enter LEA Data'!$F19)/20)),"")</f>
        <v/>
      </c>
      <c r="CQ15" s="243"/>
      <c r="CR15" s="14"/>
      <c r="CS15" s="241" t="str">
        <f ca="1">IFERROR(IF(CR9="Number of courses who visit the school library at least once per year",CR15/'2a. Enter LEA Data'!X19,IF(CR9="Number of students who accessed the school libraries",CR15/'2a. Enter LEA Data'!F19,CR15/('2a. Enter LEA Data'!F19/20))),"")</f>
        <v/>
      </c>
      <c r="CU15" s="195"/>
      <c r="CV15" s="238" t="str">
        <f>IFERROR(IF(ISNUMBER(SEARCH("Yes/No",$CU$5)),"",CU15/(('2a. Enter LEA Data'!$F19)/20)),"")</f>
        <v/>
      </c>
      <c r="CW15" s="243"/>
      <c r="CX15" s="14"/>
      <c r="CY15" s="241" t="str">
        <f>IFERROR(IF(ISNUMBER(SEARCH("Percentage",$CY$5)),CX15/('2a. Enter LEA Data'!$F19),CX15/('2a. Enter LEA Data'!$F19)/20),"")</f>
        <v/>
      </c>
      <c r="DA15" s="8"/>
      <c r="DB15" s="243"/>
      <c r="DC15" s="14"/>
    </row>
    <row r="16" spans="2:108">
      <c r="B16" s="235" t="str">
        <f>IF('2a. Enter LEA Data'!B20="","",'2a. Enter LEA Data'!B20)</f>
        <v/>
      </c>
      <c r="C16" s="236"/>
      <c r="E16" s="14"/>
      <c r="F16" s="185" t="str">
        <f>IFERROR(E16/'2a. Enter LEA Data'!$J20,"")</f>
        <v/>
      </c>
      <c r="G16" s="189"/>
      <c r="H16" s="14"/>
      <c r="I16" s="185" t="str">
        <f>IFERROR(H16/'2a. Enter LEA Data'!$L20,"")</f>
        <v/>
      </c>
      <c r="J16" s="189"/>
      <c r="K16" s="14"/>
      <c r="L16" s="185" t="str">
        <f>IFERROR(K16/'2a. Enter LEA Data'!$N20,"")</f>
        <v/>
      </c>
      <c r="M16" s="189"/>
      <c r="N16" s="14"/>
      <c r="O16" s="185" t="str">
        <f>IFERROR(N16/'2a. Enter LEA Data'!$P20,"")</f>
        <v/>
      </c>
      <c r="P16" s="189"/>
      <c r="Q16" s="14"/>
      <c r="R16" s="238" t="str">
        <f>IFERROR(Q16/('2a. Enter LEA Data'!$F20/20),"")</f>
        <v/>
      </c>
      <c r="S16" s="243"/>
      <c r="T16" s="14"/>
      <c r="U16" s="239" t="str">
        <f>IFERROR(T16/'2a. Enter LEA Data'!$F20,"")</f>
        <v/>
      </c>
      <c r="V16" s="243"/>
      <c r="W16" s="14"/>
      <c r="X16" s="238" t="str">
        <f>IFERROR(W16/('2a. Enter LEA Data'!$F20/20),"")</f>
        <v/>
      </c>
      <c r="Y16" s="243"/>
      <c r="Z16" s="14"/>
      <c r="AA16" s="239" t="str">
        <f>IFERROR(Z16/'2a. Enter LEA Data'!$F20,"")</f>
        <v/>
      </c>
      <c r="AB16" s="243"/>
      <c r="AC16" s="14"/>
      <c r="AD16" s="238" t="str">
        <f>IFERROR(AC16/('2a. Enter LEA Data'!$F20/20),"")</f>
        <v/>
      </c>
      <c r="AE16" s="243"/>
      <c r="AF16" s="14"/>
      <c r="AG16" s="239" t="str">
        <f>IFERROR(AF16/'2a. Enter LEA Data'!$F20,"")</f>
        <v/>
      </c>
      <c r="AH16" s="243"/>
      <c r="AI16" s="14"/>
      <c r="AJ16" s="238" t="str">
        <f>IFERROR(AI16/('2a. Enter LEA Data'!$F20/20),"")</f>
        <v/>
      </c>
      <c r="AK16" s="243"/>
      <c r="AL16" s="14"/>
      <c r="AM16" s="239" t="str">
        <f>IFERROR(AL16/'2a. Enter LEA Data'!$F20,"")</f>
        <v/>
      </c>
      <c r="AN16" s="243"/>
      <c r="AO16" s="14"/>
      <c r="AP16" s="238" t="str">
        <f>IFERROR(AO16/('2a. Enter LEA Data'!$F20/20),"")</f>
        <v/>
      </c>
      <c r="AQ16" s="243"/>
      <c r="AR16" s="14"/>
      <c r="AS16" s="239" t="str">
        <f>IFERROR(AR16/'2a. Enter LEA Data'!$F20,"")</f>
        <v/>
      </c>
      <c r="AT16" s="189"/>
      <c r="AU16" s="14"/>
      <c r="AV16" s="238" t="str">
        <f>IFERROR(AU16/('2a. Enter LEA Data'!$F20/20),"")</f>
        <v/>
      </c>
      <c r="AW16" s="243"/>
      <c r="AX16" s="14"/>
      <c r="AY16" s="239" t="str">
        <f>IFERROR(AX16/'2a. Enter LEA Data'!$F20,"")</f>
        <v/>
      </c>
      <c r="AZ16" s="240"/>
      <c r="BA16" s="14"/>
      <c r="BB16" s="238" t="str">
        <f>IFERROR(BA16/('2a. Enter LEA Data'!$F20/20),"")</f>
        <v/>
      </c>
      <c r="BC16" s="243"/>
      <c r="BD16" s="14"/>
      <c r="BE16" s="239" t="str">
        <f>IFERROR(BD16/'2a. Enter LEA Data'!$F20,"")</f>
        <v/>
      </c>
      <c r="BF16" s="189"/>
      <c r="BG16" s="14"/>
      <c r="BH16" s="238" t="str">
        <f>IFERROR(BG16/('2a. Enter LEA Data'!$F20/20),"")</f>
        <v/>
      </c>
      <c r="BI16" s="243"/>
      <c r="BJ16" s="14"/>
      <c r="BK16" s="239" t="str">
        <f>IFERROR(BJ16/'2a. Enter LEA Data'!$F20,"")</f>
        <v/>
      </c>
      <c r="BL16" s="189"/>
      <c r="BM16" s="14"/>
      <c r="BN16" s="238" t="str">
        <f>IFERROR(BM16/('2a. Enter LEA Data'!$F20/20),"")</f>
        <v/>
      </c>
      <c r="BO16" s="243"/>
      <c r="BP16" s="14"/>
      <c r="BQ16" s="239" t="str">
        <f>IFERROR(BP16/'2a. Enter LEA Data'!$F20,"")</f>
        <v/>
      </c>
      <c r="BR16" s="189"/>
      <c r="BS16" s="8"/>
      <c r="BT16" s="193"/>
      <c r="BU16" s="243"/>
      <c r="BV16" s="14"/>
      <c r="BW16" s="239" t="str">
        <f>IFERROR(BV16/'2a. Enter LEA Data'!$R20,"")</f>
        <v/>
      </c>
      <c r="BX16" s="189"/>
      <c r="BY16" s="14"/>
      <c r="BZ16" s="238" t="str">
        <f>IFERROR(BY16/('2a. Enter LEA Data'!$T20/20),"")</f>
        <v/>
      </c>
      <c r="CA16" s="243"/>
      <c r="CB16" s="14"/>
      <c r="CC16" s="239" t="str">
        <f>IFERROR(CB16/'2a. Enter LEA Data'!$T20,"")</f>
        <v/>
      </c>
      <c r="CD16" s="189"/>
      <c r="CE16" s="14"/>
      <c r="CF16" s="238" t="str">
        <f>IFERROR(IF(ISNUMBER(SEARCH("Yes/No",$CE$5)),"",CE16/(('2a. Enter LEA Data'!$V20)/20)),"")</f>
        <v/>
      </c>
      <c r="CG16" s="243"/>
      <c r="CH16" s="14"/>
      <c r="CI16" s="239" t="str">
        <f>IFERROR(CH16/('2a. Enter LEA Data'!$V20),"")</f>
        <v/>
      </c>
      <c r="CJ16" s="189"/>
      <c r="CK16" s="8"/>
      <c r="CL16" s="243"/>
      <c r="CM16" s="14"/>
      <c r="CN16" s="189"/>
      <c r="CO16" s="14"/>
      <c r="CP16" s="238" t="str">
        <f>IFERROR(IF(ISNUMBER(SEARCH("Yes/No",$CO$5)),"",CO16/(('2a. Enter LEA Data'!$F20)/20)),"")</f>
        <v/>
      </c>
      <c r="CQ16" s="243"/>
      <c r="CR16" s="14"/>
      <c r="CS16" s="241" t="str">
        <f>IFERROR(IF(CR10="Number of courses who visit the school library at least once per year",CR16/'2a. Enter LEA Data'!X20,IF(CR10="Number of students who accessed the school libraries",CR16/'2a. Enter LEA Data'!F20,CR16/('2a. Enter LEA Data'!F20/20))),"")</f>
        <v/>
      </c>
      <c r="CU16" s="195"/>
      <c r="CV16" s="238" t="str">
        <f>IFERROR(IF(ISNUMBER(SEARCH("Yes/No",$CU$5)),"",CU16/(('2a. Enter LEA Data'!$F20)/20)),"")</f>
        <v/>
      </c>
      <c r="CW16" s="243"/>
      <c r="CX16" s="14"/>
      <c r="CY16" s="241" t="str">
        <f>IFERROR(IF(ISNUMBER(SEARCH("Percentage",$CY$5)),CX16/('2a. Enter LEA Data'!$F20),CX16/('2a. Enter LEA Data'!$F20)/20),"")</f>
        <v/>
      </c>
      <c r="DA16" s="8"/>
      <c r="DB16" s="243"/>
      <c r="DC16" s="14"/>
    </row>
    <row r="17" spans="2:107">
      <c r="B17" s="235" t="str">
        <f>IF('2a. Enter LEA Data'!B21="","",'2a. Enter LEA Data'!B21)</f>
        <v/>
      </c>
      <c r="C17" s="236"/>
      <c r="E17" s="14"/>
      <c r="F17" s="185" t="str">
        <f>IFERROR(E17/'2a. Enter LEA Data'!$J21,"")</f>
        <v/>
      </c>
      <c r="G17" s="189"/>
      <c r="H17" s="14"/>
      <c r="I17" s="185" t="str">
        <f>IFERROR(H17/'2a. Enter LEA Data'!$L21,"")</f>
        <v/>
      </c>
      <c r="J17" s="189"/>
      <c r="K17" s="14"/>
      <c r="L17" s="185" t="str">
        <f>IFERROR(K17/'2a. Enter LEA Data'!$N21,"")</f>
        <v/>
      </c>
      <c r="M17" s="189"/>
      <c r="N17" s="14"/>
      <c r="O17" s="185" t="str">
        <f>IFERROR(N17/'2a. Enter LEA Data'!$P21,"")</f>
        <v/>
      </c>
      <c r="P17" s="189"/>
      <c r="Q17" s="14"/>
      <c r="R17" s="238" t="str">
        <f>IFERROR(Q17/('2a. Enter LEA Data'!$F21/20),"")</f>
        <v/>
      </c>
      <c r="S17" s="243"/>
      <c r="T17" s="14"/>
      <c r="U17" s="239" t="str">
        <f>IFERROR(T17/'2a. Enter LEA Data'!$F21,"")</f>
        <v/>
      </c>
      <c r="V17" s="243"/>
      <c r="W17" s="14"/>
      <c r="X17" s="238" t="str">
        <f>IFERROR(W17/('2a. Enter LEA Data'!$F21/20),"")</f>
        <v/>
      </c>
      <c r="Y17" s="243"/>
      <c r="Z17" s="14"/>
      <c r="AA17" s="239" t="str">
        <f>IFERROR(Z17/'2a. Enter LEA Data'!$F21,"")</f>
        <v/>
      </c>
      <c r="AB17" s="243"/>
      <c r="AC17" s="14"/>
      <c r="AD17" s="238" t="str">
        <f>IFERROR(AC17/('2a. Enter LEA Data'!$F21/20),"")</f>
        <v/>
      </c>
      <c r="AE17" s="243"/>
      <c r="AF17" s="14"/>
      <c r="AG17" s="239" t="str">
        <f>IFERROR(AF17/'2a. Enter LEA Data'!$F21,"")</f>
        <v/>
      </c>
      <c r="AH17" s="243"/>
      <c r="AI17" s="14"/>
      <c r="AJ17" s="238" t="str">
        <f>IFERROR(AI17/('2a. Enter LEA Data'!$F21/20),"")</f>
        <v/>
      </c>
      <c r="AK17" s="243"/>
      <c r="AL17" s="14"/>
      <c r="AM17" s="239" t="str">
        <f>IFERROR(AL17/'2a. Enter LEA Data'!$F21,"")</f>
        <v/>
      </c>
      <c r="AN17" s="243"/>
      <c r="AO17" s="14"/>
      <c r="AP17" s="238" t="str">
        <f>IFERROR(AO17/('2a. Enter LEA Data'!$F21/20),"")</f>
        <v/>
      </c>
      <c r="AQ17" s="243"/>
      <c r="AR17" s="14"/>
      <c r="AS17" s="239" t="str">
        <f>IFERROR(AR17/'2a. Enter LEA Data'!$F21,"")</f>
        <v/>
      </c>
      <c r="AT17" s="189"/>
      <c r="AU17" s="14"/>
      <c r="AV17" s="238" t="str">
        <f>IFERROR(AU17/('2a. Enter LEA Data'!$F21/20),"")</f>
        <v/>
      </c>
      <c r="AW17" s="243"/>
      <c r="AX17" s="14"/>
      <c r="AY17" s="239" t="str">
        <f>IFERROR(AX17/'2a. Enter LEA Data'!$F21,"")</f>
        <v/>
      </c>
      <c r="AZ17" s="240"/>
      <c r="BA17" s="14"/>
      <c r="BB17" s="238" t="str">
        <f>IFERROR(BA17/('2a. Enter LEA Data'!$F21/20),"")</f>
        <v/>
      </c>
      <c r="BC17" s="243"/>
      <c r="BD17" s="14"/>
      <c r="BE17" s="239" t="str">
        <f>IFERROR(BD17/'2a. Enter LEA Data'!$F21,"")</f>
        <v/>
      </c>
      <c r="BF17" s="189"/>
      <c r="BG17" s="14"/>
      <c r="BH17" s="238" t="str">
        <f>IFERROR(BG17/('2a. Enter LEA Data'!$F21/20),"")</f>
        <v/>
      </c>
      <c r="BI17" s="243"/>
      <c r="BJ17" s="14"/>
      <c r="BK17" s="239" t="str">
        <f>IFERROR(BJ17/'2a. Enter LEA Data'!$F21,"")</f>
        <v/>
      </c>
      <c r="BL17" s="189"/>
      <c r="BM17" s="14"/>
      <c r="BN17" s="238" t="str">
        <f>IFERROR(BM17/('2a. Enter LEA Data'!$F21/20),"")</f>
        <v/>
      </c>
      <c r="BO17" s="243"/>
      <c r="BP17" s="14"/>
      <c r="BQ17" s="239" t="str">
        <f>IFERROR(BP17/'2a. Enter LEA Data'!$F21,"")</f>
        <v/>
      </c>
      <c r="BR17" s="189"/>
      <c r="BS17" s="8"/>
      <c r="BT17" s="193"/>
      <c r="BU17" s="243"/>
      <c r="BV17" s="14"/>
      <c r="BW17" s="239" t="str">
        <f>IFERROR(BV17/'2a. Enter LEA Data'!$R21,"")</f>
        <v/>
      </c>
      <c r="BX17" s="189"/>
      <c r="BY17" s="14"/>
      <c r="BZ17" s="238" t="str">
        <f>IFERROR(BY17/('2a. Enter LEA Data'!$T21/20),"")</f>
        <v/>
      </c>
      <c r="CA17" s="243"/>
      <c r="CB17" s="14"/>
      <c r="CC17" s="239" t="str">
        <f>IFERROR(CB17/'2a. Enter LEA Data'!$T21,"")</f>
        <v/>
      </c>
      <c r="CD17" s="189"/>
      <c r="CE17" s="14"/>
      <c r="CF17" s="238" t="str">
        <f>IFERROR(IF(ISNUMBER(SEARCH("Yes/No",$CE$5)),"",CE17/(('2a. Enter LEA Data'!$V21)/20)),"")</f>
        <v/>
      </c>
      <c r="CG17" s="243"/>
      <c r="CH17" s="14"/>
      <c r="CI17" s="239" t="str">
        <f>IFERROR(CH17/('2a. Enter LEA Data'!$V21),"")</f>
        <v/>
      </c>
      <c r="CJ17" s="189"/>
      <c r="CK17" s="8"/>
      <c r="CL17" s="243"/>
      <c r="CM17" s="14"/>
      <c r="CN17" s="189"/>
      <c r="CO17" s="14"/>
      <c r="CP17" s="238" t="str">
        <f>IFERROR(IF(ISNUMBER(SEARCH("Yes/No",$CO$5)),"",CO17/(('2a. Enter LEA Data'!$F21)/20)),"")</f>
        <v/>
      </c>
      <c r="CQ17" s="243"/>
      <c r="CR17" s="14"/>
      <c r="CS17" s="241" t="str">
        <f>IFERROR(IF(CR11="Number of courses who visit the school library at least once per year",CR17/'2a. Enter LEA Data'!X21,IF(CR11="Number of students who accessed the school libraries",CR17/'2a. Enter LEA Data'!F21,CR17/('2a. Enter LEA Data'!F21/20))),"")</f>
        <v/>
      </c>
      <c r="CU17" s="195"/>
      <c r="CV17" s="238" t="str">
        <f>IFERROR(IF(ISNUMBER(SEARCH("Yes/No",$CU$5)),"",CU17/(('2a. Enter LEA Data'!$F21)/20)),"")</f>
        <v/>
      </c>
      <c r="CW17" s="243"/>
      <c r="CX17" s="14"/>
      <c r="CY17" s="241" t="str">
        <f>IFERROR(IF(ISNUMBER(SEARCH("Percentage",$CY$5)),CX17/('2a. Enter LEA Data'!$F21),CX17/('2a. Enter LEA Data'!$F21)/20),"")</f>
        <v/>
      </c>
      <c r="DA17" s="8"/>
      <c r="DB17" s="243"/>
      <c r="DC17" s="14"/>
    </row>
    <row r="18" spans="2:107">
      <c r="B18" s="235" t="str">
        <f>IF('2a. Enter LEA Data'!B22="","",'2a. Enter LEA Data'!B22)</f>
        <v/>
      </c>
      <c r="C18" s="236"/>
      <c r="E18" s="14"/>
      <c r="F18" s="185" t="str">
        <f>IFERROR(E18/'2a. Enter LEA Data'!$J22,"")</f>
        <v/>
      </c>
      <c r="G18" s="189"/>
      <c r="H18" s="14"/>
      <c r="I18" s="185" t="str">
        <f>IFERROR(H18/'2a. Enter LEA Data'!$L22,"")</f>
        <v/>
      </c>
      <c r="J18" s="189"/>
      <c r="K18" s="14"/>
      <c r="L18" s="185" t="str">
        <f>IFERROR(K18/'2a. Enter LEA Data'!$N22,"")</f>
        <v/>
      </c>
      <c r="M18" s="189"/>
      <c r="N18" s="14"/>
      <c r="O18" s="185" t="str">
        <f>IFERROR(N18/'2a. Enter LEA Data'!$P22,"")</f>
        <v/>
      </c>
      <c r="P18" s="189"/>
      <c r="Q18" s="14"/>
      <c r="R18" s="238" t="str">
        <f>IFERROR(Q18/('2a. Enter LEA Data'!$F22/20),"")</f>
        <v/>
      </c>
      <c r="S18" s="243"/>
      <c r="T18" s="14"/>
      <c r="U18" s="239" t="str">
        <f>IFERROR(T18/'2a. Enter LEA Data'!$F22,"")</f>
        <v/>
      </c>
      <c r="V18" s="243"/>
      <c r="W18" s="14"/>
      <c r="X18" s="238" t="str">
        <f>IFERROR(W18/('2a. Enter LEA Data'!$F22/20),"")</f>
        <v/>
      </c>
      <c r="Y18" s="243"/>
      <c r="Z18" s="14"/>
      <c r="AA18" s="239" t="str">
        <f>IFERROR(Z18/'2a. Enter LEA Data'!$F22,"")</f>
        <v/>
      </c>
      <c r="AB18" s="243"/>
      <c r="AC18" s="14"/>
      <c r="AD18" s="238" t="str">
        <f>IFERROR(AC18/('2a. Enter LEA Data'!$F22/20),"")</f>
        <v/>
      </c>
      <c r="AE18" s="243"/>
      <c r="AF18" s="14"/>
      <c r="AG18" s="239" t="str">
        <f>IFERROR(AF18/'2a. Enter LEA Data'!$F22,"")</f>
        <v/>
      </c>
      <c r="AH18" s="243"/>
      <c r="AI18" s="14"/>
      <c r="AJ18" s="238" t="str">
        <f>IFERROR(AI18/('2a. Enter LEA Data'!$F22/20),"")</f>
        <v/>
      </c>
      <c r="AK18" s="243"/>
      <c r="AL18" s="14"/>
      <c r="AM18" s="239" t="str">
        <f>IFERROR(AL18/'2a. Enter LEA Data'!$F22,"")</f>
        <v/>
      </c>
      <c r="AN18" s="243"/>
      <c r="AO18" s="14"/>
      <c r="AP18" s="238" t="str">
        <f>IFERROR(AO18/('2a. Enter LEA Data'!$F22/20),"")</f>
        <v/>
      </c>
      <c r="AQ18" s="243"/>
      <c r="AR18" s="14"/>
      <c r="AS18" s="239" t="str">
        <f>IFERROR(AR18/'2a. Enter LEA Data'!$F22,"")</f>
        <v/>
      </c>
      <c r="AT18" s="189"/>
      <c r="AU18" s="14"/>
      <c r="AV18" s="238" t="str">
        <f>IFERROR(AU18/('2a. Enter LEA Data'!$F22/20),"")</f>
        <v/>
      </c>
      <c r="AW18" s="243"/>
      <c r="AX18" s="14"/>
      <c r="AY18" s="239" t="str">
        <f>IFERROR(AX18/'2a. Enter LEA Data'!$F22,"")</f>
        <v/>
      </c>
      <c r="AZ18" s="240"/>
      <c r="BA18" s="14"/>
      <c r="BB18" s="238" t="str">
        <f>IFERROR(BA18/('2a. Enter LEA Data'!$F22/20),"")</f>
        <v/>
      </c>
      <c r="BC18" s="243"/>
      <c r="BD18" s="14"/>
      <c r="BE18" s="239" t="str">
        <f>IFERROR(BD18/'2a. Enter LEA Data'!$F22,"")</f>
        <v/>
      </c>
      <c r="BF18" s="189"/>
      <c r="BG18" s="14"/>
      <c r="BH18" s="238" t="str">
        <f>IFERROR(BG18/('2a. Enter LEA Data'!$F22/20),"")</f>
        <v/>
      </c>
      <c r="BI18" s="243"/>
      <c r="BJ18" s="14"/>
      <c r="BK18" s="239" t="str">
        <f>IFERROR(BJ18/'2a. Enter LEA Data'!$F22,"")</f>
        <v/>
      </c>
      <c r="BL18" s="189"/>
      <c r="BM18" s="14"/>
      <c r="BN18" s="238" t="str">
        <f>IFERROR(BM18/('2a. Enter LEA Data'!$F22/20),"")</f>
        <v/>
      </c>
      <c r="BO18" s="243"/>
      <c r="BP18" s="14"/>
      <c r="BQ18" s="239" t="str">
        <f>IFERROR(BP18/'2a. Enter LEA Data'!$F22,"")</f>
        <v/>
      </c>
      <c r="BR18" s="189"/>
      <c r="BS18" s="8"/>
      <c r="BT18" s="193"/>
      <c r="BU18" s="243"/>
      <c r="BV18" s="14"/>
      <c r="BW18" s="239" t="str">
        <f>IFERROR(BV18/'2a. Enter LEA Data'!$R22,"")</f>
        <v/>
      </c>
      <c r="BX18" s="189"/>
      <c r="BY18" s="14"/>
      <c r="BZ18" s="238" t="str">
        <f>IFERROR(BY18/('2a. Enter LEA Data'!$T22/20),"")</f>
        <v/>
      </c>
      <c r="CA18" s="243"/>
      <c r="CB18" s="14"/>
      <c r="CC18" s="239" t="str">
        <f>IFERROR(CB18/'2a. Enter LEA Data'!$T22,"")</f>
        <v/>
      </c>
      <c r="CD18" s="189"/>
      <c r="CE18" s="14"/>
      <c r="CF18" s="238" t="str">
        <f>IFERROR(IF(ISNUMBER(SEARCH("Yes/No",$CE$5)),"",CE18/(('2a. Enter LEA Data'!$V22)/20)),"")</f>
        <v/>
      </c>
      <c r="CG18" s="243"/>
      <c r="CH18" s="14"/>
      <c r="CI18" s="239" t="str">
        <f>IFERROR(CH18/('2a. Enter LEA Data'!$V22),"")</f>
        <v/>
      </c>
      <c r="CJ18" s="189"/>
      <c r="CK18" s="8"/>
      <c r="CL18" s="243"/>
      <c r="CM18" s="14"/>
      <c r="CN18" s="189"/>
      <c r="CO18" s="14"/>
      <c r="CP18" s="238" t="str">
        <f>IFERROR(IF(ISNUMBER(SEARCH("Yes/No",$CO$5)),"",CO18/(('2a. Enter LEA Data'!$F22)/20)),"")</f>
        <v/>
      </c>
      <c r="CQ18" s="243"/>
      <c r="CR18" s="14"/>
      <c r="CS18" s="241" t="str">
        <f>IFERROR(IF(CR12="Number of courses who visit the school library at least once per year",CR18/'2a. Enter LEA Data'!X22,IF(CR12="Number of students who accessed the school libraries",CR18/'2a. Enter LEA Data'!F22,CR18/('2a. Enter LEA Data'!F22/20))),"")</f>
        <v/>
      </c>
      <c r="CU18" s="195"/>
      <c r="CV18" s="238" t="str">
        <f>IFERROR(IF(ISNUMBER(SEARCH("Yes/No",$CU$5)),"",CU18/(('2a. Enter LEA Data'!$F22)/20)),"")</f>
        <v/>
      </c>
      <c r="CW18" s="243"/>
      <c r="CX18" s="14"/>
      <c r="CY18" s="241" t="str">
        <f>IFERROR(IF(ISNUMBER(SEARCH("Percentage",$CY$5)),CX18/('2a. Enter LEA Data'!$F22),CX18/('2a. Enter LEA Data'!$F22)/20),"")</f>
        <v/>
      </c>
      <c r="DA18" s="8"/>
      <c r="DB18" s="243"/>
      <c r="DC18" s="14"/>
    </row>
    <row r="19" spans="2:107">
      <c r="B19" s="235" t="str">
        <f>IF('2a. Enter LEA Data'!B23="","",'2a. Enter LEA Data'!B23)</f>
        <v/>
      </c>
      <c r="C19" s="236"/>
      <c r="E19" s="14"/>
      <c r="F19" s="185" t="str">
        <f>IFERROR(E19/'2a. Enter LEA Data'!$J23,"")</f>
        <v/>
      </c>
      <c r="G19" s="189"/>
      <c r="H19" s="14"/>
      <c r="I19" s="185" t="str">
        <f>IFERROR(H19/'2a. Enter LEA Data'!$L23,"")</f>
        <v/>
      </c>
      <c r="J19" s="189"/>
      <c r="K19" s="14"/>
      <c r="L19" s="185" t="str">
        <f>IFERROR(K19/'2a. Enter LEA Data'!$N23,"")</f>
        <v/>
      </c>
      <c r="M19" s="189"/>
      <c r="N19" s="14"/>
      <c r="O19" s="185" t="str">
        <f>IFERROR(N19/'2a. Enter LEA Data'!$P23,"")</f>
        <v/>
      </c>
      <c r="P19" s="189"/>
      <c r="Q19" s="14"/>
      <c r="R19" s="238" t="str">
        <f>IFERROR(Q19/('2a. Enter LEA Data'!$F23/20),"")</f>
        <v/>
      </c>
      <c r="S19" s="243"/>
      <c r="T19" s="14"/>
      <c r="U19" s="239" t="str">
        <f>IFERROR(T19/'2a. Enter LEA Data'!$F23,"")</f>
        <v/>
      </c>
      <c r="V19" s="243"/>
      <c r="W19" s="14"/>
      <c r="X19" s="238" t="str">
        <f>IFERROR(W19/('2a. Enter LEA Data'!$F23/20),"")</f>
        <v/>
      </c>
      <c r="Y19" s="243"/>
      <c r="Z19" s="14"/>
      <c r="AA19" s="239" t="str">
        <f>IFERROR(Z19/'2a. Enter LEA Data'!$F23,"")</f>
        <v/>
      </c>
      <c r="AB19" s="243"/>
      <c r="AC19" s="14"/>
      <c r="AD19" s="238" t="str">
        <f>IFERROR(AC19/('2a. Enter LEA Data'!$F23/20),"")</f>
        <v/>
      </c>
      <c r="AE19" s="243"/>
      <c r="AF19" s="14"/>
      <c r="AG19" s="239" t="str">
        <f>IFERROR(AF19/'2a. Enter LEA Data'!$F23,"")</f>
        <v/>
      </c>
      <c r="AH19" s="243"/>
      <c r="AI19" s="14"/>
      <c r="AJ19" s="238" t="str">
        <f>IFERROR(AI19/('2a. Enter LEA Data'!$F23/20),"")</f>
        <v/>
      </c>
      <c r="AK19" s="243"/>
      <c r="AL19" s="14"/>
      <c r="AM19" s="239" t="str">
        <f>IFERROR(AL19/'2a. Enter LEA Data'!$F23,"")</f>
        <v/>
      </c>
      <c r="AN19" s="243"/>
      <c r="AO19" s="14"/>
      <c r="AP19" s="238" t="str">
        <f>IFERROR(AO19/('2a. Enter LEA Data'!$F23/20),"")</f>
        <v/>
      </c>
      <c r="AQ19" s="243"/>
      <c r="AR19" s="14"/>
      <c r="AS19" s="239" t="str">
        <f>IFERROR(AR19/'2a. Enter LEA Data'!$F23,"")</f>
        <v/>
      </c>
      <c r="AT19" s="189"/>
      <c r="AU19" s="14"/>
      <c r="AV19" s="238" t="str">
        <f>IFERROR(AU19/('2a. Enter LEA Data'!$F23/20),"")</f>
        <v/>
      </c>
      <c r="AW19" s="243"/>
      <c r="AX19" s="14"/>
      <c r="AY19" s="239" t="str">
        <f>IFERROR(AX19/'2a. Enter LEA Data'!$F23,"")</f>
        <v/>
      </c>
      <c r="AZ19" s="240"/>
      <c r="BA19" s="14"/>
      <c r="BB19" s="238" t="str">
        <f>IFERROR(BA19/('2a. Enter LEA Data'!$F23/20),"")</f>
        <v/>
      </c>
      <c r="BC19" s="243"/>
      <c r="BD19" s="14"/>
      <c r="BE19" s="239" t="str">
        <f>IFERROR(BD19/'2a. Enter LEA Data'!$F23,"")</f>
        <v/>
      </c>
      <c r="BF19" s="189"/>
      <c r="BG19" s="14"/>
      <c r="BH19" s="238" t="str">
        <f>IFERROR(BG19/('2a. Enter LEA Data'!$F23/20),"")</f>
        <v/>
      </c>
      <c r="BI19" s="243"/>
      <c r="BJ19" s="14"/>
      <c r="BK19" s="239" t="str">
        <f>IFERROR(BJ19/'2a. Enter LEA Data'!$F23,"")</f>
        <v/>
      </c>
      <c r="BL19" s="189"/>
      <c r="BM19" s="14"/>
      <c r="BN19" s="238" t="str">
        <f>IFERROR(BM19/('2a. Enter LEA Data'!$F23/20),"")</f>
        <v/>
      </c>
      <c r="BO19" s="243"/>
      <c r="BP19" s="14"/>
      <c r="BQ19" s="239" t="str">
        <f>IFERROR(BP19/'2a. Enter LEA Data'!$F23,"")</f>
        <v/>
      </c>
      <c r="BR19" s="189"/>
      <c r="BS19" s="8"/>
      <c r="BT19" s="193"/>
      <c r="BU19" s="243"/>
      <c r="BV19" s="14"/>
      <c r="BW19" s="239" t="str">
        <f>IFERROR(BV19/'2a. Enter LEA Data'!$R23,"")</f>
        <v/>
      </c>
      <c r="BX19" s="189"/>
      <c r="BY19" s="14"/>
      <c r="BZ19" s="238" t="str">
        <f>IFERROR(BY19/('2a. Enter LEA Data'!$T23/20),"")</f>
        <v/>
      </c>
      <c r="CA19" s="243"/>
      <c r="CB19" s="14"/>
      <c r="CC19" s="239" t="str">
        <f>IFERROR(CB19/'2a. Enter LEA Data'!$T23,"")</f>
        <v/>
      </c>
      <c r="CD19" s="189"/>
      <c r="CE19" s="14"/>
      <c r="CF19" s="238" t="str">
        <f>IFERROR(IF(ISNUMBER(SEARCH("Yes/No",$CE$5)),"",CE19/(('2a. Enter LEA Data'!$V23)/20)),"")</f>
        <v/>
      </c>
      <c r="CG19" s="243"/>
      <c r="CH19" s="14"/>
      <c r="CI19" s="239" t="str">
        <f>IFERROR(CH19/('2a. Enter LEA Data'!$V23),"")</f>
        <v/>
      </c>
      <c r="CJ19" s="189"/>
      <c r="CK19" s="8"/>
      <c r="CL19" s="243"/>
      <c r="CM19" s="14"/>
      <c r="CN19" s="189"/>
      <c r="CO19" s="14"/>
      <c r="CP19" s="238" t="str">
        <f>IFERROR(IF(ISNUMBER(SEARCH("Yes/No",$CO$5)),"",CO19/(('2a. Enter LEA Data'!$F23)/20)),"")</f>
        <v/>
      </c>
      <c r="CQ19" s="243"/>
      <c r="CR19" s="14"/>
      <c r="CS19" s="241" t="str">
        <f>IFERROR(IF(CR13="Number of courses who visit the school library at least once per year",CR19/'2a. Enter LEA Data'!X23,IF(CR13="Number of students who accessed the school libraries",CR19/'2a. Enter LEA Data'!F23,CR19/('2a. Enter LEA Data'!F23/20))),"")</f>
        <v/>
      </c>
      <c r="CU19" s="195"/>
      <c r="CV19" s="238" t="str">
        <f>IFERROR(IF(ISNUMBER(SEARCH("Yes/No",$CU$5)),"",CU19/(('2a. Enter LEA Data'!$F23)/20)),"")</f>
        <v/>
      </c>
      <c r="CW19" s="243"/>
      <c r="CX19" s="14"/>
      <c r="CY19" s="241" t="str">
        <f>IFERROR(IF(ISNUMBER(SEARCH("Percentage",$CY$5)),CX19/('2a. Enter LEA Data'!$F23),CX19/('2a. Enter LEA Data'!$F23)/20),"")</f>
        <v/>
      </c>
      <c r="DA19" s="8"/>
      <c r="DB19" s="243"/>
      <c r="DC19" s="14"/>
    </row>
    <row r="20" spans="2:107">
      <c r="B20" s="235" t="str">
        <f>IF('2a. Enter LEA Data'!B24="","",'2a. Enter LEA Data'!B24)</f>
        <v/>
      </c>
      <c r="C20" s="236"/>
      <c r="E20" s="14"/>
      <c r="F20" s="185" t="str">
        <f>IFERROR(E20/'2a. Enter LEA Data'!$J24,"")</f>
        <v/>
      </c>
      <c r="G20" s="189"/>
      <c r="H20" s="14"/>
      <c r="I20" s="185" t="str">
        <f>IFERROR(H20/'2a. Enter LEA Data'!$L24,"")</f>
        <v/>
      </c>
      <c r="J20" s="189"/>
      <c r="K20" s="14"/>
      <c r="L20" s="185" t="str">
        <f>IFERROR(K20/'2a. Enter LEA Data'!$N24,"")</f>
        <v/>
      </c>
      <c r="M20" s="189"/>
      <c r="N20" s="14"/>
      <c r="O20" s="185" t="str">
        <f>IFERROR(N20/'2a. Enter LEA Data'!$P24,"")</f>
        <v/>
      </c>
      <c r="P20" s="189"/>
      <c r="Q20" s="14"/>
      <c r="R20" s="238" t="str">
        <f>IFERROR(Q20/('2a. Enter LEA Data'!$F24/20),"")</f>
        <v/>
      </c>
      <c r="S20" s="243"/>
      <c r="T20" s="14"/>
      <c r="U20" s="239" t="str">
        <f>IFERROR(T20/'2a. Enter LEA Data'!$F24,"")</f>
        <v/>
      </c>
      <c r="V20" s="243"/>
      <c r="W20" s="14"/>
      <c r="X20" s="238" t="str">
        <f>IFERROR(W20/('2a. Enter LEA Data'!$F24/20),"")</f>
        <v/>
      </c>
      <c r="Y20" s="243"/>
      <c r="Z20" s="14"/>
      <c r="AA20" s="239" t="str">
        <f>IFERROR(Z20/'2a. Enter LEA Data'!$F24,"")</f>
        <v/>
      </c>
      <c r="AB20" s="243"/>
      <c r="AC20" s="14"/>
      <c r="AD20" s="238" t="str">
        <f>IFERROR(AC20/('2a. Enter LEA Data'!$F24/20),"")</f>
        <v/>
      </c>
      <c r="AE20" s="243"/>
      <c r="AF20" s="14"/>
      <c r="AG20" s="239" t="str">
        <f>IFERROR(AF20/'2a. Enter LEA Data'!$F24,"")</f>
        <v/>
      </c>
      <c r="AH20" s="243"/>
      <c r="AI20" s="14"/>
      <c r="AJ20" s="238" t="str">
        <f>IFERROR(AI20/('2a. Enter LEA Data'!$F24/20),"")</f>
        <v/>
      </c>
      <c r="AK20" s="243"/>
      <c r="AL20" s="14"/>
      <c r="AM20" s="239" t="str">
        <f>IFERROR(AL20/'2a. Enter LEA Data'!$F24,"")</f>
        <v/>
      </c>
      <c r="AN20" s="243"/>
      <c r="AO20" s="14"/>
      <c r="AP20" s="238" t="str">
        <f>IFERROR(AO20/('2a. Enter LEA Data'!$F24/20),"")</f>
        <v/>
      </c>
      <c r="AQ20" s="243"/>
      <c r="AR20" s="14"/>
      <c r="AS20" s="239" t="str">
        <f>IFERROR(AR20/'2a. Enter LEA Data'!$F24,"")</f>
        <v/>
      </c>
      <c r="AT20" s="189"/>
      <c r="AU20" s="14"/>
      <c r="AV20" s="238" t="str">
        <f>IFERROR(AU20/('2a. Enter LEA Data'!$F24/20),"")</f>
        <v/>
      </c>
      <c r="AW20" s="243"/>
      <c r="AX20" s="14"/>
      <c r="AY20" s="239" t="str">
        <f>IFERROR(AX20/'2a. Enter LEA Data'!$F24,"")</f>
        <v/>
      </c>
      <c r="AZ20" s="240"/>
      <c r="BA20" s="14"/>
      <c r="BB20" s="238" t="str">
        <f>IFERROR(BA20/('2a. Enter LEA Data'!$F24/20),"")</f>
        <v/>
      </c>
      <c r="BC20" s="243"/>
      <c r="BD20" s="14"/>
      <c r="BE20" s="239" t="str">
        <f>IFERROR(BD20/'2a. Enter LEA Data'!$F24,"")</f>
        <v/>
      </c>
      <c r="BF20" s="189"/>
      <c r="BG20" s="14"/>
      <c r="BH20" s="238" t="str">
        <f>IFERROR(BG20/('2a. Enter LEA Data'!$F24/20),"")</f>
        <v/>
      </c>
      <c r="BI20" s="243"/>
      <c r="BJ20" s="14"/>
      <c r="BK20" s="239" t="str">
        <f>IFERROR(BJ20/'2a. Enter LEA Data'!$F24,"")</f>
        <v/>
      </c>
      <c r="BL20" s="189"/>
      <c r="BM20" s="14"/>
      <c r="BN20" s="238" t="str">
        <f>IFERROR(BM20/('2a. Enter LEA Data'!$F24/20),"")</f>
        <v/>
      </c>
      <c r="BO20" s="243"/>
      <c r="BP20" s="14"/>
      <c r="BQ20" s="239" t="str">
        <f>IFERROR(BP20/'2a. Enter LEA Data'!$F24,"")</f>
        <v/>
      </c>
      <c r="BR20" s="189"/>
      <c r="BS20" s="8"/>
      <c r="BT20" s="193"/>
      <c r="BU20" s="243"/>
      <c r="BV20" s="14"/>
      <c r="BW20" s="239" t="str">
        <f>IFERROR(BV20/'2a. Enter LEA Data'!$R24,"")</f>
        <v/>
      </c>
      <c r="BX20" s="189"/>
      <c r="BY20" s="14"/>
      <c r="BZ20" s="238" t="str">
        <f>IFERROR(BY20/('2a. Enter LEA Data'!$T24/20),"")</f>
        <v/>
      </c>
      <c r="CA20" s="243"/>
      <c r="CB20" s="14"/>
      <c r="CC20" s="239" t="str">
        <f>IFERROR(CB20/'2a. Enter LEA Data'!$T24,"")</f>
        <v/>
      </c>
      <c r="CD20" s="189"/>
      <c r="CE20" s="14"/>
      <c r="CF20" s="238" t="str">
        <f>IFERROR(IF(ISNUMBER(SEARCH("Yes/No",$CE$5)),"",CE20/(('2a. Enter LEA Data'!$V24)/20)),"")</f>
        <v/>
      </c>
      <c r="CG20" s="243"/>
      <c r="CH20" s="14"/>
      <c r="CI20" s="239" t="str">
        <f>IFERROR(CH20/('2a. Enter LEA Data'!$V24),"")</f>
        <v/>
      </c>
      <c r="CJ20" s="189"/>
      <c r="CK20" s="8"/>
      <c r="CL20" s="243"/>
      <c r="CM20" s="14"/>
      <c r="CN20" s="189"/>
      <c r="CO20" s="14"/>
      <c r="CP20" s="238" t="str">
        <f>IFERROR(IF(ISNUMBER(SEARCH("Yes/No",$CO$5)),"",CO20/(('2a. Enter LEA Data'!$F24)/20)),"")</f>
        <v/>
      </c>
      <c r="CQ20" s="243"/>
      <c r="CR20" s="14"/>
      <c r="CS20" s="241" t="str">
        <f>IFERROR(IF(CR14="Number of courses who visit the school library at least once per year",CR20/'2a. Enter LEA Data'!X24,IF(CR14="Number of students who accessed the school libraries",CR20/'2a. Enter LEA Data'!F24,CR20/('2a. Enter LEA Data'!F24/20))),"")</f>
        <v/>
      </c>
      <c r="CU20" s="195"/>
      <c r="CV20" s="238" t="str">
        <f>IFERROR(IF(ISNUMBER(SEARCH("Yes/No",$CU$5)),"",CU20/(('2a. Enter LEA Data'!$F24)/20)),"")</f>
        <v/>
      </c>
      <c r="CW20" s="243"/>
      <c r="CX20" s="14"/>
      <c r="CY20" s="241" t="str">
        <f>IFERROR(IF(ISNUMBER(SEARCH("Percentage",$CY$5)),CX20/('2a. Enter LEA Data'!$F24),CX20/('2a. Enter LEA Data'!$F24)/20),"")</f>
        <v/>
      </c>
      <c r="DA20" s="8"/>
      <c r="DB20" s="243"/>
      <c r="DC20" s="14"/>
    </row>
    <row r="21" spans="2:107">
      <c r="B21" s="235" t="str">
        <f>IF('2a. Enter LEA Data'!B25="","",'2a. Enter LEA Data'!B25)</f>
        <v/>
      </c>
      <c r="C21" s="236"/>
      <c r="E21" s="14"/>
      <c r="F21" s="185" t="str">
        <f>IFERROR(E21/'2a. Enter LEA Data'!$J25,"")</f>
        <v/>
      </c>
      <c r="G21" s="189"/>
      <c r="H21" s="14"/>
      <c r="I21" s="185" t="str">
        <f>IFERROR(H21/'2a. Enter LEA Data'!$L25,"")</f>
        <v/>
      </c>
      <c r="J21" s="189"/>
      <c r="K21" s="14"/>
      <c r="L21" s="185" t="str">
        <f>IFERROR(K21/'2a. Enter LEA Data'!$N25,"")</f>
        <v/>
      </c>
      <c r="M21" s="189"/>
      <c r="N21" s="14"/>
      <c r="O21" s="185" t="str">
        <f>IFERROR(N21/'2a. Enter LEA Data'!$P25,"")</f>
        <v/>
      </c>
      <c r="P21" s="189"/>
      <c r="Q21" s="14"/>
      <c r="R21" s="238" t="str">
        <f>IFERROR(Q21/('2a. Enter LEA Data'!$F25/20),"")</f>
        <v/>
      </c>
      <c r="S21" s="243"/>
      <c r="T21" s="14"/>
      <c r="U21" s="239" t="str">
        <f>IFERROR(T21/'2a. Enter LEA Data'!$F25,"")</f>
        <v/>
      </c>
      <c r="V21" s="243"/>
      <c r="W21" s="14"/>
      <c r="X21" s="238" t="str">
        <f>IFERROR(W21/('2a. Enter LEA Data'!$F25/20),"")</f>
        <v/>
      </c>
      <c r="Y21" s="243"/>
      <c r="Z21" s="14"/>
      <c r="AA21" s="239" t="str">
        <f>IFERROR(Z21/'2a. Enter LEA Data'!$F25,"")</f>
        <v/>
      </c>
      <c r="AB21" s="243"/>
      <c r="AC21" s="14"/>
      <c r="AD21" s="238" t="str">
        <f>IFERROR(AC21/('2a. Enter LEA Data'!$F25/20),"")</f>
        <v/>
      </c>
      <c r="AE21" s="243"/>
      <c r="AF21" s="14"/>
      <c r="AG21" s="239" t="str">
        <f>IFERROR(AF21/'2a. Enter LEA Data'!$F25,"")</f>
        <v/>
      </c>
      <c r="AH21" s="243"/>
      <c r="AI21" s="14"/>
      <c r="AJ21" s="238" t="str">
        <f>IFERROR(AI21/('2a. Enter LEA Data'!$F25/20),"")</f>
        <v/>
      </c>
      <c r="AK21" s="243"/>
      <c r="AL21" s="14"/>
      <c r="AM21" s="239" t="str">
        <f>IFERROR(AL21/'2a. Enter LEA Data'!$F25,"")</f>
        <v/>
      </c>
      <c r="AN21" s="243"/>
      <c r="AO21" s="14"/>
      <c r="AP21" s="238" t="str">
        <f>IFERROR(AO21/('2a. Enter LEA Data'!$F25/20),"")</f>
        <v/>
      </c>
      <c r="AQ21" s="243"/>
      <c r="AR21" s="14"/>
      <c r="AS21" s="239" t="str">
        <f>IFERROR(AR21/'2a. Enter LEA Data'!$F25,"")</f>
        <v/>
      </c>
      <c r="AT21" s="189"/>
      <c r="AU21" s="14"/>
      <c r="AV21" s="238" t="str">
        <f>IFERROR(AU21/('2a. Enter LEA Data'!$F25/20),"")</f>
        <v/>
      </c>
      <c r="AW21" s="243"/>
      <c r="AX21" s="14"/>
      <c r="AY21" s="239" t="str">
        <f>IFERROR(AX21/'2a. Enter LEA Data'!$F25,"")</f>
        <v/>
      </c>
      <c r="AZ21" s="240"/>
      <c r="BA21" s="14"/>
      <c r="BB21" s="238" t="str">
        <f>IFERROR(BA21/('2a. Enter LEA Data'!$F25/20),"")</f>
        <v/>
      </c>
      <c r="BC21" s="243"/>
      <c r="BD21" s="14"/>
      <c r="BE21" s="239" t="str">
        <f>IFERROR(BD21/'2a. Enter LEA Data'!$F25,"")</f>
        <v/>
      </c>
      <c r="BF21" s="189"/>
      <c r="BG21" s="14"/>
      <c r="BH21" s="238" t="str">
        <f>IFERROR(BG21/('2a. Enter LEA Data'!$F25/20),"")</f>
        <v/>
      </c>
      <c r="BI21" s="243"/>
      <c r="BJ21" s="14"/>
      <c r="BK21" s="239" t="str">
        <f>IFERROR(BJ21/'2a. Enter LEA Data'!$F25,"")</f>
        <v/>
      </c>
      <c r="BL21" s="189"/>
      <c r="BM21" s="14"/>
      <c r="BN21" s="238" t="str">
        <f>IFERROR(BM21/('2a. Enter LEA Data'!$F25/20),"")</f>
        <v/>
      </c>
      <c r="BO21" s="243"/>
      <c r="BP21" s="14"/>
      <c r="BQ21" s="239" t="str">
        <f>IFERROR(BP21/'2a. Enter LEA Data'!$F25,"")</f>
        <v/>
      </c>
      <c r="BR21" s="189"/>
      <c r="BS21" s="8"/>
      <c r="BT21" s="193"/>
      <c r="BU21" s="243"/>
      <c r="BV21" s="14"/>
      <c r="BW21" s="239" t="str">
        <f>IFERROR(BV21/'2a. Enter LEA Data'!$R25,"")</f>
        <v/>
      </c>
      <c r="BX21" s="189"/>
      <c r="BY21" s="14"/>
      <c r="BZ21" s="238" t="str">
        <f>IFERROR(BY21/('2a. Enter LEA Data'!$T25/20),"")</f>
        <v/>
      </c>
      <c r="CA21" s="243"/>
      <c r="CB21" s="14"/>
      <c r="CC21" s="239" t="str">
        <f>IFERROR(CB21/'2a. Enter LEA Data'!$T25,"")</f>
        <v/>
      </c>
      <c r="CD21" s="189"/>
      <c r="CE21" s="14"/>
      <c r="CF21" s="238" t="str">
        <f>IFERROR(IF(ISNUMBER(SEARCH("Yes/No",$CE$5)),"",CE21/(('2a. Enter LEA Data'!$V25)/20)),"")</f>
        <v/>
      </c>
      <c r="CG21" s="243"/>
      <c r="CH21" s="14"/>
      <c r="CI21" s="239" t="str">
        <f>IFERROR(CH21/('2a. Enter LEA Data'!$V25),"")</f>
        <v/>
      </c>
      <c r="CJ21" s="189"/>
      <c r="CK21" s="8"/>
      <c r="CL21" s="243"/>
      <c r="CM21" s="14"/>
      <c r="CN21" s="189"/>
      <c r="CO21" s="14"/>
      <c r="CP21" s="238" t="str">
        <f>IFERROR(IF(ISNUMBER(SEARCH("Yes/No",$CO$5)),"",CO21/(('2a. Enter LEA Data'!$F25)/20)),"")</f>
        <v/>
      </c>
      <c r="CQ21" s="243"/>
      <c r="CR21" s="14"/>
      <c r="CS21" s="241" t="str">
        <f>IFERROR(IF(CR15="Number of courses who visit the school library at least once per year",CR21/'2a. Enter LEA Data'!X25,IF(CR15="Number of students who accessed the school libraries",CR21/'2a. Enter LEA Data'!F25,CR21/('2a. Enter LEA Data'!F25/20))),"")</f>
        <v/>
      </c>
      <c r="CU21" s="195"/>
      <c r="CV21" s="238" t="str">
        <f>IFERROR(IF(ISNUMBER(SEARCH("Yes/No",$CU$5)),"",CU21/(('2a. Enter LEA Data'!$F25)/20)),"")</f>
        <v/>
      </c>
      <c r="CW21" s="243"/>
      <c r="CX21" s="14"/>
      <c r="CY21" s="241" t="str">
        <f>IFERROR(IF(ISNUMBER(SEARCH("Percentage",$CY$5)),CX21/('2a. Enter LEA Data'!$F25),CX21/('2a. Enter LEA Data'!$F25)/20),"")</f>
        <v/>
      </c>
      <c r="DA21" s="8"/>
      <c r="DB21" s="243"/>
      <c r="DC21" s="14"/>
    </row>
    <row r="22" spans="2:107">
      <c r="B22" s="235" t="str">
        <f>IF('2a. Enter LEA Data'!B26="","",'2a. Enter LEA Data'!B26)</f>
        <v/>
      </c>
      <c r="C22" s="236"/>
      <c r="E22" s="14"/>
      <c r="F22" s="185" t="str">
        <f>IFERROR(E22/'2a. Enter LEA Data'!$J26,"")</f>
        <v/>
      </c>
      <c r="G22" s="189"/>
      <c r="H22" s="14"/>
      <c r="I22" s="185" t="str">
        <f>IFERROR(H22/'2a. Enter LEA Data'!$L26,"")</f>
        <v/>
      </c>
      <c r="J22" s="189"/>
      <c r="K22" s="14"/>
      <c r="L22" s="185" t="str">
        <f>IFERROR(K22/'2a. Enter LEA Data'!$N26,"")</f>
        <v/>
      </c>
      <c r="M22" s="189"/>
      <c r="N22" s="14"/>
      <c r="O22" s="185" t="str">
        <f>IFERROR(N22/'2a. Enter LEA Data'!$P26,"")</f>
        <v/>
      </c>
      <c r="P22" s="189"/>
      <c r="Q22" s="14"/>
      <c r="R22" s="238" t="str">
        <f>IFERROR(Q22/('2a. Enter LEA Data'!$F26/20),"")</f>
        <v/>
      </c>
      <c r="S22" s="243"/>
      <c r="T22" s="14"/>
      <c r="U22" s="239" t="str">
        <f>IFERROR(T22/'2a. Enter LEA Data'!$F26,"")</f>
        <v/>
      </c>
      <c r="V22" s="243"/>
      <c r="W22" s="14"/>
      <c r="X22" s="238" t="str">
        <f>IFERROR(W22/('2a. Enter LEA Data'!$F26/20),"")</f>
        <v/>
      </c>
      <c r="Y22" s="243"/>
      <c r="Z22" s="14"/>
      <c r="AA22" s="239" t="str">
        <f>IFERROR(Z22/'2a. Enter LEA Data'!$F26,"")</f>
        <v/>
      </c>
      <c r="AB22" s="243"/>
      <c r="AC22" s="14"/>
      <c r="AD22" s="238" t="str">
        <f>IFERROR(AC22/('2a. Enter LEA Data'!$F26/20),"")</f>
        <v/>
      </c>
      <c r="AE22" s="243"/>
      <c r="AF22" s="14"/>
      <c r="AG22" s="239" t="str">
        <f>IFERROR(AF22/'2a. Enter LEA Data'!$F26,"")</f>
        <v/>
      </c>
      <c r="AH22" s="243"/>
      <c r="AI22" s="14"/>
      <c r="AJ22" s="238" t="str">
        <f>IFERROR(AI22/('2a. Enter LEA Data'!$F26/20),"")</f>
        <v/>
      </c>
      <c r="AK22" s="243"/>
      <c r="AL22" s="14"/>
      <c r="AM22" s="239" t="str">
        <f>IFERROR(AL22/'2a. Enter LEA Data'!$F26,"")</f>
        <v/>
      </c>
      <c r="AN22" s="243"/>
      <c r="AO22" s="14"/>
      <c r="AP22" s="238" t="str">
        <f>IFERROR(AO22/('2a. Enter LEA Data'!$F26/20),"")</f>
        <v/>
      </c>
      <c r="AQ22" s="243"/>
      <c r="AR22" s="14"/>
      <c r="AS22" s="239" t="str">
        <f>IFERROR(AR22/'2a. Enter LEA Data'!$F26,"")</f>
        <v/>
      </c>
      <c r="AT22" s="189"/>
      <c r="AU22" s="14"/>
      <c r="AV22" s="238" t="str">
        <f>IFERROR(AU22/('2a. Enter LEA Data'!$F26/20),"")</f>
        <v/>
      </c>
      <c r="AW22" s="243"/>
      <c r="AX22" s="14"/>
      <c r="AY22" s="239" t="str">
        <f>IFERROR(AX22/'2a. Enter LEA Data'!$F26,"")</f>
        <v/>
      </c>
      <c r="AZ22" s="240"/>
      <c r="BA22" s="14"/>
      <c r="BB22" s="238" t="str">
        <f>IFERROR(BA22/('2a. Enter LEA Data'!$F26/20),"")</f>
        <v/>
      </c>
      <c r="BC22" s="243"/>
      <c r="BD22" s="14"/>
      <c r="BE22" s="239" t="str">
        <f>IFERROR(BD22/'2a. Enter LEA Data'!$F26,"")</f>
        <v/>
      </c>
      <c r="BF22" s="189"/>
      <c r="BG22" s="14"/>
      <c r="BH22" s="238" t="str">
        <f>IFERROR(BG22/('2a. Enter LEA Data'!$F26/20),"")</f>
        <v/>
      </c>
      <c r="BI22" s="243"/>
      <c r="BJ22" s="14"/>
      <c r="BK22" s="239" t="str">
        <f>IFERROR(BJ22/'2a. Enter LEA Data'!$F26,"")</f>
        <v/>
      </c>
      <c r="BL22" s="189"/>
      <c r="BM22" s="14"/>
      <c r="BN22" s="238" t="str">
        <f>IFERROR(BM22/('2a. Enter LEA Data'!$F26/20),"")</f>
        <v/>
      </c>
      <c r="BO22" s="243"/>
      <c r="BP22" s="14"/>
      <c r="BQ22" s="239" t="str">
        <f>IFERROR(BP22/'2a. Enter LEA Data'!$F26,"")</f>
        <v/>
      </c>
      <c r="BR22" s="189"/>
      <c r="BS22" s="8"/>
      <c r="BT22" s="193"/>
      <c r="BU22" s="243"/>
      <c r="BV22" s="14"/>
      <c r="BW22" s="239" t="str">
        <f>IFERROR(BV22/'2a. Enter LEA Data'!$R26,"")</f>
        <v/>
      </c>
      <c r="BX22" s="189"/>
      <c r="BY22" s="14"/>
      <c r="BZ22" s="238" t="str">
        <f>IFERROR(BY22/('2a. Enter LEA Data'!$T26/20),"")</f>
        <v/>
      </c>
      <c r="CA22" s="243"/>
      <c r="CB22" s="14"/>
      <c r="CC22" s="239" t="str">
        <f>IFERROR(CB22/'2a. Enter LEA Data'!$T26,"")</f>
        <v/>
      </c>
      <c r="CD22" s="189"/>
      <c r="CE22" s="14"/>
      <c r="CF22" s="238" t="str">
        <f>IFERROR(IF(ISNUMBER(SEARCH("Yes/No",$CE$5)),"",CE22/(('2a. Enter LEA Data'!$V26)/20)),"")</f>
        <v/>
      </c>
      <c r="CG22" s="243"/>
      <c r="CH22" s="14"/>
      <c r="CI22" s="239" t="str">
        <f>IFERROR(CH22/('2a. Enter LEA Data'!$V26),"")</f>
        <v/>
      </c>
      <c r="CJ22" s="189"/>
      <c r="CK22" s="8"/>
      <c r="CL22" s="243"/>
      <c r="CM22" s="14"/>
      <c r="CN22" s="189"/>
      <c r="CO22" s="14"/>
      <c r="CP22" s="238" t="str">
        <f>IFERROR(IF(ISNUMBER(SEARCH("Yes/No",$CO$5)),"",CO22/(('2a. Enter LEA Data'!$F26)/20)),"")</f>
        <v/>
      </c>
      <c r="CQ22" s="243"/>
      <c r="CR22" s="14"/>
      <c r="CS22" s="241" t="str">
        <f>IFERROR(IF(CR16="Number of courses who visit the school library at least once per year",CR22/'2a. Enter LEA Data'!X26,IF(CR16="Number of students who accessed the school libraries",CR22/'2a. Enter LEA Data'!F26,CR22/('2a. Enter LEA Data'!F26/20))),"")</f>
        <v/>
      </c>
      <c r="CU22" s="195"/>
      <c r="CV22" s="238" t="str">
        <f>IFERROR(IF(ISNUMBER(SEARCH("Yes/No",$CU$5)),"",CU22/(('2a. Enter LEA Data'!$F26)/20)),"")</f>
        <v/>
      </c>
      <c r="CW22" s="243"/>
      <c r="CX22" s="14"/>
      <c r="CY22" s="241" t="str">
        <f>IFERROR(IF(ISNUMBER(SEARCH("Percentage",$CY$5)),CX22/('2a. Enter LEA Data'!$F26),CX22/('2a. Enter LEA Data'!$F26)/20),"")</f>
        <v/>
      </c>
      <c r="DA22" s="8"/>
      <c r="DB22" s="243"/>
      <c r="DC22" s="14"/>
    </row>
    <row r="23" spans="2:107">
      <c r="B23" s="235" t="str">
        <f>IF('2a. Enter LEA Data'!B27="","",'2a. Enter LEA Data'!B27)</f>
        <v/>
      </c>
      <c r="C23" s="236"/>
      <c r="E23" s="14"/>
      <c r="F23" s="185" t="str">
        <f>IFERROR(E23/'2a. Enter LEA Data'!$J27,"")</f>
        <v/>
      </c>
      <c r="G23" s="189"/>
      <c r="H23" s="14"/>
      <c r="I23" s="185" t="str">
        <f>IFERROR(H23/'2a. Enter LEA Data'!$L27,"")</f>
        <v/>
      </c>
      <c r="J23" s="189"/>
      <c r="K23" s="14"/>
      <c r="L23" s="185" t="str">
        <f>IFERROR(K23/'2a. Enter LEA Data'!$N27,"")</f>
        <v/>
      </c>
      <c r="M23" s="189"/>
      <c r="N23" s="14"/>
      <c r="O23" s="185" t="str">
        <f>IFERROR(N23/'2a. Enter LEA Data'!$P27,"")</f>
        <v/>
      </c>
      <c r="P23" s="189"/>
      <c r="Q23" s="14"/>
      <c r="R23" s="238" t="str">
        <f>IFERROR(Q23/('2a. Enter LEA Data'!$F27/20),"")</f>
        <v/>
      </c>
      <c r="S23" s="243"/>
      <c r="T23" s="14"/>
      <c r="U23" s="239" t="str">
        <f>IFERROR(T23/'2a. Enter LEA Data'!$F27,"")</f>
        <v/>
      </c>
      <c r="V23" s="243"/>
      <c r="W23" s="14"/>
      <c r="X23" s="238" t="str">
        <f>IFERROR(W23/('2a. Enter LEA Data'!$F27/20),"")</f>
        <v/>
      </c>
      <c r="Y23" s="243"/>
      <c r="Z23" s="14"/>
      <c r="AA23" s="239" t="str">
        <f>IFERROR(Z23/'2a. Enter LEA Data'!$F27,"")</f>
        <v/>
      </c>
      <c r="AB23" s="243"/>
      <c r="AC23" s="14"/>
      <c r="AD23" s="238" t="str">
        <f>IFERROR(AC23/('2a. Enter LEA Data'!$F27/20),"")</f>
        <v/>
      </c>
      <c r="AE23" s="243"/>
      <c r="AF23" s="14"/>
      <c r="AG23" s="239" t="str">
        <f>IFERROR(AF23/'2a. Enter LEA Data'!$F27,"")</f>
        <v/>
      </c>
      <c r="AH23" s="243"/>
      <c r="AI23" s="14"/>
      <c r="AJ23" s="238" t="str">
        <f>IFERROR(AI23/('2a. Enter LEA Data'!$F27/20),"")</f>
        <v/>
      </c>
      <c r="AK23" s="243"/>
      <c r="AL23" s="14"/>
      <c r="AM23" s="239" t="str">
        <f>IFERROR(AL23/'2a. Enter LEA Data'!$F27,"")</f>
        <v/>
      </c>
      <c r="AN23" s="243"/>
      <c r="AO23" s="14"/>
      <c r="AP23" s="238" t="str">
        <f>IFERROR(AO23/('2a. Enter LEA Data'!$F27/20),"")</f>
        <v/>
      </c>
      <c r="AQ23" s="243"/>
      <c r="AR23" s="14"/>
      <c r="AS23" s="239" t="str">
        <f>IFERROR(AR23/'2a. Enter LEA Data'!$F27,"")</f>
        <v/>
      </c>
      <c r="AT23" s="189"/>
      <c r="AU23" s="14"/>
      <c r="AV23" s="238" t="str">
        <f>IFERROR(AU23/('2a. Enter LEA Data'!$F27/20),"")</f>
        <v/>
      </c>
      <c r="AW23" s="243"/>
      <c r="AX23" s="14"/>
      <c r="AY23" s="239" t="str">
        <f>IFERROR(AX23/'2a. Enter LEA Data'!$F27,"")</f>
        <v/>
      </c>
      <c r="AZ23" s="240"/>
      <c r="BA23" s="14"/>
      <c r="BB23" s="238" t="str">
        <f>IFERROR(BA23/('2a. Enter LEA Data'!$F27/20),"")</f>
        <v/>
      </c>
      <c r="BC23" s="243"/>
      <c r="BD23" s="14"/>
      <c r="BE23" s="239" t="str">
        <f>IFERROR(BD23/'2a. Enter LEA Data'!$F27,"")</f>
        <v/>
      </c>
      <c r="BF23" s="189"/>
      <c r="BG23" s="14"/>
      <c r="BH23" s="238" t="str">
        <f>IFERROR(BG23/('2a. Enter LEA Data'!$F27/20),"")</f>
        <v/>
      </c>
      <c r="BI23" s="243"/>
      <c r="BJ23" s="14"/>
      <c r="BK23" s="239" t="str">
        <f>IFERROR(BJ23/'2a. Enter LEA Data'!$F27,"")</f>
        <v/>
      </c>
      <c r="BL23" s="189"/>
      <c r="BM23" s="14"/>
      <c r="BN23" s="238" t="str">
        <f>IFERROR(BM23/('2a. Enter LEA Data'!$F27/20),"")</f>
        <v/>
      </c>
      <c r="BO23" s="243"/>
      <c r="BP23" s="14"/>
      <c r="BQ23" s="239" t="str">
        <f>IFERROR(BP23/'2a. Enter LEA Data'!$F27,"")</f>
        <v/>
      </c>
      <c r="BR23" s="189"/>
      <c r="BS23" s="8"/>
      <c r="BT23" s="193"/>
      <c r="BU23" s="243"/>
      <c r="BV23" s="14"/>
      <c r="BW23" s="239" t="str">
        <f>IFERROR(BV23/'2a. Enter LEA Data'!$R27,"")</f>
        <v/>
      </c>
      <c r="BX23" s="189"/>
      <c r="BY23" s="14"/>
      <c r="BZ23" s="238" t="str">
        <f>IFERROR(BY23/('2a. Enter LEA Data'!$T27/20),"")</f>
        <v/>
      </c>
      <c r="CA23" s="243"/>
      <c r="CB23" s="14"/>
      <c r="CC23" s="239" t="str">
        <f>IFERROR(CB23/'2a. Enter LEA Data'!$T27,"")</f>
        <v/>
      </c>
      <c r="CD23" s="189"/>
      <c r="CE23" s="14"/>
      <c r="CF23" s="238" t="str">
        <f>IFERROR(IF(ISNUMBER(SEARCH("Yes/No",$CE$5)),"",CE23/(('2a. Enter LEA Data'!$V27)/20)),"")</f>
        <v/>
      </c>
      <c r="CG23" s="243"/>
      <c r="CH23" s="14"/>
      <c r="CI23" s="239" t="str">
        <f>IFERROR(CH23/('2a. Enter LEA Data'!$V27),"")</f>
        <v/>
      </c>
      <c r="CJ23" s="189"/>
      <c r="CK23" s="8"/>
      <c r="CL23" s="243"/>
      <c r="CM23" s="14"/>
      <c r="CN23" s="189"/>
      <c r="CO23" s="14"/>
      <c r="CP23" s="238" t="str">
        <f>IFERROR(IF(ISNUMBER(SEARCH("Yes/No",$CO$5)),"",CO23/(('2a. Enter LEA Data'!$F27)/20)),"")</f>
        <v/>
      </c>
      <c r="CQ23" s="243"/>
      <c r="CR23" s="14"/>
      <c r="CS23" s="241" t="str">
        <f>IFERROR(IF(CR17="Number of courses who visit the school library at least once per year",CR23/'2a. Enter LEA Data'!X27,IF(CR17="Number of students who accessed the school libraries",CR23/'2a. Enter LEA Data'!F27,CR23/('2a. Enter LEA Data'!F27/20))),"")</f>
        <v/>
      </c>
      <c r="CU23" s="195"/>
      <c r="CV23" s="238" t="str">
        <f>IFERROR(IF(ISNUMBER(SEARCH("Yes/No",$CU$5)),"",CU23/(('2a. Enter LEA Data'!$F27)/20)),"")</f>
        <v/>
      </c>
      <c r="CW23" s="243"/>
      <c r="CX23" s="14"/>
      <c r="CY23" s="241" t="str">
        <f>IFERROR(IF(ISNUMBER(SEARCH("Percentage",$CY$5)),CX23/('2a. Enter LEA Data'!$F27),CX23/('2a. Enter LEA Data'!$F27)/20),"")</f>
        <v/>
      </c>
      <c r="DA23" s="8"/>
      <c r="DB23" s="243"/>
      <c r="DC23" s="14"/>
    </row>
    <row r="24" spans="2:107">
      <c r="B24" s="235" t="str">
        <f>IF('2a. Enter LEA Data'!B28="","",'2a. Enter LEA Data'!B28)</f>
        <v/>
      </c>
      <c r="C24" s="236"/>
      <c r="E24" s="14"/>
      <c r="F24" s="185" t="str">
        <f>IFERROR(E24/'2a. Enter LEA Data'!$J28,"")</f>
        <v/>
      </c>
      <c r="G24" s="189"/>
      <c r="H24" s="14"/>
      <c r="I24" s="185" t="str">
        <f>IFERROR(H24/'2a. Enter LEA Data'!$L28,"")</f>
        <v/>
      </c>
      <c r="J24" s="189"/>
      <c r="K24" s="14"/>
      <c r="L24" s="185" t="str">
        <f>IFERROR(K24/'2a. Enter LEA Data'!$N28,"")</f>
        <v/>
      </c>
      <c r="M24" s="189"/>
      <c r="N24" s="14"/>
      <c r="O24" s="185" t="str">
        <f>IFERROR(N24/'2a. Enter LEA Data'!$P28,"")</f>
        <v/>
      </c>
      <c r="P24" s="189"/>
      <c r="Q24" s="14"/>
      <c r="R24" s="238" t="str">
        <f>IFERROR(Q24/('2a. Enter LEA Data'!$F28/20),"")</f>
        <v/>
      </c>
      <c r="S24" s="243"/>
      <c r="T24" s="14"/>
      <c r="U24" s="239" t="str">
        <f>IFERROR(T24/'2a. Enter LEA Data'!$F28,"")</f>
        <v/>
      </c>
      <c r="V24" s="243"/>
      <c r="W24" s="14"/>
      <c r="X24" s="238" t="str">
        <f>IFERROR(W24/('2a. Enter LEA Data'!$F28/20),"")</f>
        <v/>
      </c>
      <c r="Y24" s="243"/>
      <c r="Z24" s="14"/>
      <c r="AA24" s="239" t="str">
        <f>IFERROR(Z24/'2a. Enter LEA Data'!$F28,"")</f>
        <v/>
      </c>
      <c r="AB24" s="243"/>
      <c r="AC24" s="14"/>
      <c r="AD24" s="238" t="str">
        <f>IFERROR(AC24/('2a. Enter LEA Data'!$F28/20),"")</f>
        <v/>
      </c>
      <c r="AE24" s="243"/>
      <c r="AF24" s="14"/>
      <c r="AG24" s="239" t="str">
        <f>IFERROR(AF24/'2a. Enter LEA Data'!$F28,"")</f>
        <v/>
      </c>
      <c r="AH24" s="243"/>
      <c r="AI24" s="14"/>
      <c r="AJ24" s="238" t="str">
        <f>IFERROR(AI24/('2a. Enter LEA Data'!$F28/20),"")</f>
        <v/>
      </c>
      <c r="AK24" s="243"/>
      <c r="AL24" s="14"/>
      <c r="AM24" s="239" t="str">
        <f>IFERROR(AL24/'2a. Enter LEA Data'!$F28,"")</f>
        <v/>
      </c>
      <c r="AN24" s="243"/>
      <c r="AO24" s="14"/>
      <c r="AP24" s="238" t="str">
        <f>IFERROR(AO24/('2a. Enter LEA Data'!$F28/20),"")</f>
        <v/>
      </c>
      <c r="AQ24" s="243"/>
      <c r="AR24" s="14"/>
      <c r="AS24" s="239" t="str">
        <f>IFERROR(AR24/'2a. Enter LEA Data'!$F28,"")</f>
        <v/>
      </c>
      <c r="AT24" s="189"/>
      <c r="AU24" s="14"/>
      <c r="AV24" s="238" t="str">
        <f>IFERROR(AU24/('2a. Enter LEA Data'!$F28/20),"")</f>
        <v/>
      </c>
      <c r="AW24" s="243"/>
      <c r="AX24" s="14"/>
      <c r="AY24" s="239" t="str">
        <f>IFERROR(AX24/'2a. Enter LEA Data'!$F28,"")</f>
        <v/>
      </c>
      <c r="AZ24" s="240"/>
      <c r="BA24" s="14"/>
      <c r="BB24" s="238" t="str">
        <f>IFERROR(BA24/('2a. Enter LEA Data'!$F28/20),"")</f>
        <v/>
      </c>
      <c r="BC24" s="243"/>
      <c r="BD24" s="14"/>
      <c r="BE24" s="239" t="str">
        <f>IFERROR(BD24/'2a. Enter LEA Data'!$F28,"")</f>
        <v/>
      </c>
      <c r="BF24" s="189"/>
      <c r="BG24" s="14"/>
      <c r="BH24" s="238" t="str">
        <f>IFERROR(BG24/('2a. Enter LEA Data'!$F28/20),"")</f>
        <v/>
      </c>
      <c r="BI24" s="243"/>
      <c r="BJ24" s="14"/>
      <c r="BK24" s="239" t="str">
        <f>IFERROR(BJ24/'2a. Enter LEA Data'!$F28,"")</f>
        <v/>
      </c>
      <c r="BL24" s="189"/>
      <c r="BM24" s="14"/>
      <c r="BN24" s="238" t="str">
        <f>IFERROR(BM24/('2a. Enter LEA Data'!$F28/20),"")</f>
        <v/>
      </c>
      <c r="BO24" s="243"/>
      <c r="BP24" s="14"/>
      <c r="BQ24" s="239" t="str">
        <f>IFERROR(BP24/'2a. Enter LEA Data'!$F28,"")</f>
        <v/>
      </c>
      <c r="BR24" s="189"/>
      <c r="BS24" s="8"/>
      <c r="BT24" s="193"/>
      <c r="BU24" s="243"/>
      <c r="BV24" s="14"/>
      <c r="BW24" s="239" t="str">
        <f>IFERROR(BV24/'2a. Enter LEA Data'!$R28,"")</f>
        <v/>
      </c>
      <c r="BX24" s="189"/>
      <c r="BY24" s="14"/>
      <c r="BZ24" s="238" t="str">
        <f>IFERROR(BY24/('2a. Enter LEA Data'!$T28/20),"")</f>
        <v/>
      </c>
      <c r="CA24" s="243"/>
      <c r="CB24" s="14"/>
      <c r="CC24" s="239" t="str">
        <f>IFERROR(CB24/'2a. Enter LEA Data'!$T28,"")</f>
        <v/>
      </c>
      <c r="CD24" s="189"/>
      <c r="CE24" s="14"/>
      <c r="CF24" s="238" t="str">
        <f>IFERROR(IF(ISNUMBER(SEARCH("Yes/No",$CE$5)),"",CE24/(('2a. Enter LEA Data'!$V28)/20)),"")</f>
        <v/>
      </c>
      <c r="CG24" s="243"/>
      <c r="CH24" s="14"/>
      <c r="CI24" s="239" t="str">
        <f>IFERROR(CH24/('2a. Enter LEA Data'!$V28),"")</f>
        <v/>
      </c>
      <c r="CJ24" s="189"/>
      <c r="CK24" s="8"/>
      <c r="CL24" s="243"/>
      <c r="CM24" s="14"/>
      <c r="CN24" s="189"/>
      <c r="CO24" s="14"/>
      <c r="CP24" s="238" t="str">
        <f>IFERROR(IF(ISNUMBER(SEARCH("Yes/No",$CO$5)),"",CO24/(('2a. Enter LEA Data'!$F28)/20)),"")</f>
        <v/>
      </c>
      <c r="CQ24" s="243"/>
      <c r="CR24" s="14"/>
      <c r="CS24" s="241" t="str">
        <f>IFERROR(IF(CR18="Number of courses who visit the school library at least once per year",CR24/'2a. Enter LEA Data'!X28,IF(CR18="Number of students who accessed the school libraries",CR24/'2a. Enter LEA Data'!F28,CR24/('2a. Enter LEA Data'!F28/20))),"")</f>
        <v/>
      </c>
      <c r="CU24" s="195"/>
      <c r="CV24" s="238" t="str">
        <f>IFERROR(IF(ISNUMBER(SEARCH("Yes/No",$CU$5)),"",CU24/(('2a. Enter LEA Data'!$F28)/20)),"")</f>
        <v/>
      </c>
      <c r="CW24" s="243"/>
      <c r="CX24" s="14"/>
      <c r="CY24" s="241" t="str">
        <f>IFERROR(IF(ISNUMBER(SEARCH("Percentage",$CY$5)),CX24/('2a. Enter LEA Data'!$F28),CX24/('2a. Enter LEA Data'!$F28)/20),"")</f>
        <v/>
      </c>
      <c r="DA24" s="8"/>
      <c r="DB24" s="243"/>
      <c r="DC24" s="14"/>
    </row>
    <row r="25" spans="2:107">
      <c r="B25" s="235" t="str">
        <f>IF('2a. Enter LEA Data'!B29="","",'2a. Enter LEA Data'!B29)</f>
        <v/>
      </c>
      <c r="C25" s="236"/>
      <c r="E25" s="14"/>
      <c r="F25" s="185" t="str">
        <f>IFERROR(E25/'2a. Enter LEA Data'!$J29,"")</f>
        <v/>
      </c>
      <c r="G25" s="189"/>
      <c r="H25" s="14"/>
      <c r="I25" s="185" t="str">
        <f>IFERROR(H25/'2a. Enter LEA Data'!$L29,"")</f>
        <v/>
      </c>
      <c r="J25" s="189"/>
      <c r="K25" s="14"/>
      <c r="L25" s="185" t="str">
        <f>IFERROR(K25/'2a. Enter LEA Data'!$N29,"")</f>
        <v/>
      </c>
      <c r="M25" s="189"/>
      <c r="N25" s="14"/>
      <c r="O25" s="185" t="str">
        <f>IFERROR(N25/'2a. Enter LEA Data'!$P29,"")</f>
        <v/>
      </c>
      <c r="P25" s="189"/>
      <c r="Q25" s="14"/>
      <c r="R25" s="238" t="str">
        <f>IFERROR(Q25/('2a. Enter LEA Data'!$F29/20),"")</f>
        <v/>
      </c>
      <c r="S25" s="243"/>
      <c r="T25" s="14"/>
      <c r="U25" s="239" t="str">
        <f>IFERROR(T25/'2a. Enter LEA Data'!$F29,"")</f>
        <v/>
      </c>
      <c r="V25" s="243"/>
      <c r="W25" s="14"/>
      <c r="X25" s="238" t="str">
        <f>IFERROR(W25/('2a. Enter LEA Data'!$F29/20),"")</f>
        <v/>
      </c>
      <c r="Y25" s="243"/>
      <c r="Z25" s="14"/>
      <c r="AA25" s="239" t="str">
        <f>IFERROR(Z25/'2a. Enter LEA Data'!$F29,"")</f>
        <v/>
      </c>
      <c r="AB25" s="243"/>
      <c r="AC25" s="14"/>
      <c r="AD25" s="238" t="str">
        <f>IFERROR(AC25/('2a. Enter LEA Data'!$F29/20),"")</f>
        <v/>
      </c>
      <c r="AE25" s="243"/>
      <c r="AF25" s="14"/>
      <c r="AG25" s="239" t="str">
        <f>IFERROR(AF25/'2a. Enter LEA Data'!$F29,"")</f>
        <v/>
      </c>
      <c r="AH25" s="243"/>
      <c r="AI25" s="14"/>
      <c r="AJ25" s="238" t="str">
        <f>IFERROR(AI25/('2a. Enter LEA Data'!$F29/20),"")</f>
        <v/>
      </c>
      <c r="AK25" s="243"/>
      <c r="AL25" s="14"/>
      <c r="AM25" s="239" t="str">
        <f>IFERROR(AL25/'2a. Enter LEA Data'!$F29,"")</f>
        <v/>
      </c>
      <c r="AN25" s="243"/>
      <c r="AO25" s="14"/>
      <c r="AP25" s="238" t="str">
        <f>IFERROR(AO25/('2a. Enter LEA Data'!$F29/20),"")</f>
        <v/>
      </c>
      <c r="AQ25" s="243"/>
      <c r="AR25" s="14"/>
      <c r="AS25" s="239" t="str">
        <f>IFERROR(AR25/'2a. Enter LEA Data'!$F29,"")</f>
        <v/>
      </c>
      <c r="AT25" s="189"/>
      <c r="AU25" s="14"/>
      <c r="AV25" s="238" t="str">
        <f>IFERROR(AU25/('2a. Enter LEA Data'!$F29/20),"")</f>
        <v/>
      </c>
      <c r="AW25" s="243"/>
      <c r="AX25" s="14"/>
      <c r="AY25" s="239" t="str">
        <f>IFERROR(AX25/'2a. Enter LEA Data'!$F29,"")</f>
        <v/>
      </c>
      <c r="AZ25" s="240"/>
      <c r="BA25" s="14"/>
      <c r="BB25" s="238" t="str">
        <f>IFERROR(BA25/('2a. Enter LEA Data'!$F29/20),"")</f>
        <v/>
      </c>
      <c r="BC25" s="243"/>
      <c r="BD25" s="14"/>
      <c r="BE25" s="239" t="str">
        <f>IFERROR(BD25/'2a. Enter LEA Data'!$F29,"")</f>
        <v/>
      </c>
      <c r="BF25" s="189"/>
      <c r="BG25" s="14"/>
      <c r="BH25" s="238" t="str">
        <f>IFERROR(BG25/('2a. Enter LEA Data'!$F29/20),"")</f>
        <v/>
      </c>
      <c r="BI25" s="243"/>
      <c r="BJ25" s="14"/>
      <c r="BK25" s="239" t="str">
        <f>IFERROR(BJ25/'2a. Enter LEA Data'!$F29,"")</f>
        <v/>
      </c>
      <c r="BL25" s="189"/>
      <c r="BM25" s="14"/>
      <c r="BN25" s="238" t="str">
        <f>IFERROR(BM25/('2a. Enter LEA Data'!$F29/20),"")</f>
        <v/>
      </c>
      <c r="BO25" s="243"/>
      <c r="BP25" s="14"/>
      <c r="BQ25" s="239" t="str">
        <f>IFERROR(BP25/'2a. Enter LEA Data'!$F29,"")</f>
        <v/>
      </c>
      <c r="BR25" s="189"/>
      <c r="BS25" s="8"/>
      <c r="BT25" s="193"/>
      <c r="BU25" s="243"/>
      <c r="BV25" s="14"/>
      <c r="BW25" s="239" t="str">
        <f>IFERROR(BV25/'2a. Enter LEA Data'!$R29,"")</f>
        <v/>
      </c>
      <c r="BX25" s="189"/>
      <c r="BY25" s="14"/>
      <c r="BZ25" s="238" t="str">
        <f>IFERROR(BY25/('2a. Enter LEA Data'!$T29/20),"")</f>
        <v/>
      </c>
      <c r="CA25" s="243"/>
      <c r="CB25" s="14"/>
      <c r="CC25" s="239" t="str">
        <f>IFERROR(CB25/'2a. Enter LEA Data'!$T29,"")</f>
        <v/>
      </c>
      <c r="CD25" s="189"/>
      <c r="CE25" s="14"/>
      <c r="CF25" s="238" t="str">
        <f>IFERROR(IF(ISNUMBER(SEARCH("Yes/No",$CE$5)),"",CE25/(('2a. Enter LEA Data'!$V29)/20)),"")</f>
        <v/>
      </c>
      <c r="CG25" s="243"/>
      <c r="CH25" s="14"/>
      <c r="CI25" s="239" t="str">
        <f>IFERROR(CH25/('2a. Enter LEA Data'!$V29),"")</f>
        <v/>
      </c>
      <c r="CJ25" s="189"/>
      <c r="CK25" s="8"/>
      <c r="CL25" s="243"/>
      <c r="CM25" s="14"/>
      <c r="CN25" s="189"/>
      <c r="CO25" s="14"/>
      <c r="CP25" s="238" t="str">
        <f>IFERROR(IF(ISNUMBER(SEARCH("Yes/No",$CO$5)),"",CO25/(('2a. Enter LEA Data'!$F29)/20)),"")</f>
        <v/>
      </c>
      <c r="CQ25" s="243"/>
      <c r="CR25" s="14"/>
      <c r="CS25" s="241" t="str">
        <f>IFERROR(IF(CR19="Number of courses who visit the school library at least once per year",CR25/'2a. Enter LEA Data'!X29,IF(CR19="Number of students who accessed the school libraries",CR25/'2a. Enter LEA Data'!F29,CR25/('2a. Enter LEA Data'!F29/20))),"")</f>
        <v/>
      </c>
      <c r="CU25" s="195"/>
      <c r="CV25" s="238" t="str">
        <f>IFERROR(IF(ISNUMBER(SEARCH("Yes/No",$CU$5)),"",CU25/(('2a. Enter LEA Data'!$F29)/20)),"")</f>
        <v/>
      </c>
      <c r="CW25" s="243"/>
      <c r="CX25" s="14"/>
      <c r="CY25" s="241" t="str">
        <f>IFERROR(IF(ISNUMBER(SEARCH("Percentage",$CY$5)),CX25/('2a. Enter LEA Data'!$F29),CX25/('2a. Enter LEA Data'!$F29)/20),"")</f>
        <v/>
      </c>
      <c r="DA25" s="8"/>
      <c r="DB25" s="243"/>
      <c r="DC25" s="14"/>
    </row>
    <row r="26" spans="2:107">
      <c r="B26" s="235" t="str">
        <f>IF('2a. Enter LEA Data'!B30="","",'2a. Enter LEA Data'!B30)</f>
        <v/>
      </c>
      <c r="C26" s="236"/>
      <c r="E26" s="14"/>
      <c r="F26" s="185" t="str">
        <f>IFERROR(E26/'2a. Enter LEA Data'!$J30,"")</f>
        <v/>
      </c>
      <c r="G26" s="189"/>
      <c r="H26" s="14"/>
      <c r="I26" s="185" t="str">
        <f>IFERROR(H26/'2a. Enter LEA Data'!$L30,"")</f>
        <v/>
      </c>
      <c r="J26" s="189"/>
      <c r="K26" s="14"/>
      <c r="L26" s="185" t="str">
        <f>IFERROR(K26/'2a. Enter LEA Data'!$N30,"")</f>
        <v/>
      </c>
      <c r="M26" s="189"/>
      <c r="N26" s="14"/>
      <c r="O26" s="185" t="str">
        <f>IFERROR(N26/'2a. Enter LEA Data'!$P30,"")</f>
        <v/>
      </c>
      <c r="P26" s="189"/>
      <c r="Q26" s="14"/>
      <c r="R26" s="238" t="str">
        <f>IFERROR(Q26/('2a. Enter LEA Data'!$F30/20),"")</f>
        <v/>
      </c>
      <c r="S26" s="243"/>
      <c r="T26" s="14"/>
      <c r="U26" s="239" t="str">
        <f>IFERROR(T26/'2a. Enter LEA Data'!$F30,"")</f>
        <v/>
      </c>
      <c r="V26" s="243"/>
      <c r="W26" s="14"/>
      <c r="X26" s="238" t="str">
        <f>IFERROR(W26/('2a. Enter LEA Data'!$F30/20),"")</f>
        <v/>
      </c>
      <c r="Y26" s="243"/>
      <c r="Z26" s="14"/>
      <c r="AA26" s="239" t="str">
        <f>IFERROR(Z26/'2a. Enter LEA Data'!$F30,"")</f>
        <v/>
      </c>
      <c r="AB26" s="243"/>
      <c r="AC26" s="14"/>
      <c r="AD26" s="238" t="str">
        <f>IFERROR(AC26/('2a. Enter LEA Data'!$F30/20),"")</f>
        <v/>
      </c>
      <c r="AE26" s="243"/>
      <c r="AF26" s="14"/>
      <c r="AG26" s="239" t="str">
        <f>IFERROR(AF26/'2a. Enter LEA Data'!$F30,"")</f>
        <v/>
      </c>
      <c r="AH26" s="243"/>
      <c r="AI26" s="14"/>
      <c r="AJ26" s="238" t="str">
        <f>IFERROR(AI26/('2a. Enter LEA Data'!$F30/20),"")</f>
        <v/>
      </c>
      <c r="AK26" s="243"/>
      <c r="AL26" s="14"/>
      <c r="AM26" s="239" t="str">
        <f>IFERROR(AL26/'2a. Enter LEA Data'!$F30,"")</f>
        <v/>
      </c>
      <c r="AN26" s="243"/>
      <c r="AO26" s="14"/>
      <c r="AP26" s="238" t="str">
        <f>IFERROR(AO26/('2a. Enter LEA Data'!$F30/20),"")</f>
        <v/>
      </c>
      <c r="AQ26" s="243"/>
      <c r="AR26" s="14"/>
      <c r="AS26" s="239" t="str">
        <f>IFERROR(AR26/'2a. Enter LEA Data'!$F30,"")</f>
        <v/>
      </c>
      <c r="AT26" s="189"/>
      <c r="AU26" s="14"/>
      <c r="AV26" s="238" t="str">
        <f>IFERROR(AU26/('2a. Enter LEA Data'!$F30/20),"")</f>
        <v/>
      </c>
      <c r="AW26" s="243"/>
      <c r="AX26" s="14"/>
      <c r="AY26" s="239" t="str">
        <f>IFERROR(AX26/'2a. Enter LEA Data'!$F30,"")</f>
        <v/>
      </c>
      <c r="AZ26" s="240"/>
      <c r="BA26" s="14"/>
      <c r="BB26" s="238" t="str">
        <f>IFERROR(BA26/('2a. Enter LEA Data'!$F30/20),"")</f>
        <v/>
      </c>
      <c r="BC26" s="243"/>
      <c r="BD26" s="14"/>
      <c r="BE26" s="239" t="str">
        <f>IFERROR(BD26/'2a. Enter LEA Data'!$F30,"")</f>
        <v/>
      </c>
      <c r="BF26" s="189"/>
      <c r="BG26" s="14"/>
      <c r="BH26" s="238" t="str">
        <f>IFERROR(BG26/('2a. Enter LEA Data'!$F30/20),"")</f>
        <v/>
      </c>
      <c r="BI26" s="243"/>
      <c r="BJ26" s="14"/>
      <c r="BK26" s="239" t="str">
        <f>IFERROR(BJ26/'2a. Enter LEA Data'!$F30,"")</f>
        <v/>
      </c>
      <c r="BL26" s="189"/>
      <c r="BM26" s="14"/>
      <c r="BN26" s="238" t="str">
        <f>IFERROR(BM26/('2a. Enter LEA Data'!$F30/20),"")</f>
        <v/>
      </c>
      <c r="BO26" s="243"/>
      <c r="BP26" s="14"/>
      <c r="BQ26" s="239" t="str">
        <f>IFERROR(BP26/'2a. Enter LEA Data'!$F30,"")</f>
        <v/>
      </c>
      <c r="BR26" s="189"/>
      <c r="BS26" s="8"/>
      <c r="BT26" s="193"/>
      <c r="BU26" s="243"/>
      <c r="BV26" s="14"/>
      <c r="BW26" s="239" t="str">
        <f>IFERROR(BV26/'2a. Enter LEA Data'!$R30,"")</f>
        <v/>
      </c>
      <c r="BX26" s="189"/>
      <c r="BY26" s="14"/>
      <c r="BZ26" s="238" t="str">
        <f>IFERROR(BY26/('2a. Enter LEA Data'!$T30/20),"")</f>
        <v/>
      </c>
      <c r="CA26" s="243"/>
      <c r="CB26" s="14"/>
      <c r="CC26" s="239" t="str">
        <f>IFERROR(CB26/'2a. Enter LEA Data'!$T30,"")</f>
        <v/>
      </c>
      <c r="CD26" s="189"/>
      <c r="CE26" s="14"/>
      <c r="CF26" s="238" t="str">
        <f>IFERROR(IF(ISNUMBER(SEARCH("Yes/No",$CE$5)),"",CE26/(('2a. Enter LEA Data'!$V30)/20)),"")</f>
        <v/>
      </c>
      <c r="CG26" s="243"/>
      <c r="CH26" s="14"/>
      <c r="CI26" s="239" t="str">
        <f>IFERROR(CH26/('2a. Enter LEA Data'!$V30),"")</f>
        <v/>
      </c>
      <c r="CJ26" s="189"/>
      <c r="CK26" s="8"/>
      <c r="CL26" s="243"/>
      <c r="CM26" s="14"/>
      <c r="CN26" s="189"/>
      <c r="CO26" s="14"/>
      <c r="CP26" s="238" t="str">
        <f>IFERROR(IF(ISNUMBER(SEARCH("Yes/No",$CO$5)),"",CO26/(('2a. Enter LEA Data'!$F30)/20)),"")</f>
        <v/>
      </c>
      <c r="CQ26" s="243"/>
      <c r="CR26" s="14"/>
      <c r="CS26" s="241" t="str">
        <f>IFERROR(IF(CR20="Number of courses who visit the school library at least once per year",CR26/'2a. Enter LEA Data'!X30,IF(CR20="Number of students who accessed the school libraries",CR26/'2a. Enter LEA Data'!F30,CR26/('2a. Enter LEA Data'!F30/20))),"")</f>
        <v/>
      </c>
      <c r="CU26" s="195"/>
      <c r="CV26" s="238" t="str">
        <f>IFERROR(IF(ISNUMBER(SEARCH("Yes/No",$CU$5)),"",CU26/(('2a. Enter LEA Data'!$F30)/20)),"")</f>
        <v/>
      </c>
      <c r="CW26" s="243"/>
      <c r="CX26" s="14"/>
      <c r="CY26" s="241" t="str">
        <f>IFERROR(IF(ISNUMBER(SEARCH("Percentage",$CY$5)),CX26/('2a. Enter LEA Data'!$F30),CX26/('2a. Enter LEA Data'!$F30)/20),"")</f>
        <v/>
      </c>
      <c r="DA26" s="8"/>
      <c r="DB26" s="243"/>
      <c r="DC26" s="14"/>
    </row>
    <row r="27" spans="2:107">
      <c r="B27" s="235" t="str">
        <f>IF('2a. Enter LEA Data'!B31="","",'2a. Enter LEA Data'!B31)</f>
        <v/>
      </c>
      <c r="C27" s="236"/>
      <c r="E27" s="14"/>
      <c r="F27" s="185" t="str">
        <f>IFERROR(E27/'2a. Enter LEA Data'!$J31,"")</f>
        <v/>
      </c>
      <c r="G27" s="189"/>
      <c r="H27" s="14"/>
      <c r="I27" s="185" t="str">
        <f>IFERROR(H27/'2a. Enter LEA Data'!$L31,"")</f>
        <v/>
      </c>
      <c r="J27" s="189"/>
      <c r="K27" s="14"/>
      <c r="L27" s="185" t="str">
        <f>IFERROR(K27/'2a. Enter LEA Data'!$N31,"")</f>
        <v/>
      </c>
      <c r="M27" s="189"/>
      <c r="N27" s="14"/>
      <c r="O27" s="185" t="str">
        <f>IFERROR(N27/'2a. Enter LEA Data'!$P31,"")</f>
        <v/>
      </c>
      <c r="P27" s="189"/>
      <c r="Q27" s="14"/>
      <c r="R27" s="238" t="str">
        <f>IFERROR(Q27/('2a. Enter LEA Data'!$F31/20),"")</f>
        <v/>
      </c>
      <c r="S27" s="243"/>
      <c r="T27" s="14"/>
      <c r="U27" s="239" t="str">
        <f>IFERROR(T27/'2a. Enter LEA Data'!$F31,"")</f>
        <v/>
      </c>
      <c r="V27" s="243"/>
      <c r="W27" s="14"/>
      <c r="X27" s="238" t="str">
        <f>IFERROR(W27/('2a. Enter LEA Data'!$F31/20),"")</f>
        <v/>
      </c>
      <c r="Y27" s="243"/>
      <c r="Z27" s="14"/>
      <c r="AA27" s="239" t="str">
        <f>IFERROR(Z27/'2a. Enter LEA Data'!$F31,"")</f>
        <v/>
      </c>
      <c r="AB27" s="243"/>
      <c r="AC27" s="14"/>
      <c r="AD27" s="238" t="str">
        <f>IFERROR(AC27/('2a. Enter LEA Data'!$F31/20),"")</f>
        <v/>
      </c>
      <c r="AE27" s="243"/>
      <c r="AF27" s="14"/>
      <c r="AG27" s="239" t="str">
        <f>IFERROR(AF27/'2a. Enter LEA Data'!$F31,"")</f>
        <v/>
      </c>
      <c r="AH27" s="243"/>
      <c r="AI27" s="14"/>
      <c r="AJ27" s="238" t="str">
        <f>IFERROR(AI27/('2a. Enter LEA Data'!$F31/20),"")</f>
        <v/>
      </c>
      <c r="AK27" s="243"/>
      <c r="AL27" s="14"/>
      <c r="AM27" s="239" t="str">
        <f>IFERROR(AL27/'2a. Enter LEA Data'!$F31,"")</f>
        <v/>
      </c>
      <c r="AN27" s="243"/>
      <c r="AO27" s="14"/>
      <c r="AP27" s="238" t="str">
        <f>IFERROR(AO27/('2a. Enter LEA Data'!$F31/20),"")</f>
        <v/>
      </c>
      <c r="AQ27" s="243"/>
      <c r="AR27" s="14"/>
      <c r="AS27" s="239" t="str">
        <f>IFERROR(AR27/'2a. Enter LEA Data'!$F31,"")</f>
        <v/>
      </c>
      <c r="AT27" s="189"/>
      <c r="AU27" s="14"/>
      <c r="AV27" s="238" t="str">
        <f>IFERROR(AU27/('2a. Enter LEA Data'!$F31/20),"")</f>
        <v/>
      </c>
      <c r="AW27" s="243"/>
      <c r="AX27" s="14"/>
      <c r="AY27" s="239" t="str">
        <f>IFERROR(AX27/'2a. Enter LEA Data'!$F31,"")</f>
        <v/>
      </c>
      <c r="AZ27" s="240"/>
      <c r="BA27" s="14"/>
      <c r="BB27" s="238" t="str">
        <f>IFERROR(BA27/('2a. Enter LEA Data'!$F31/20),"")</f>
        <v/>
      </c>
      <c r="BC27" s="243"/>
      <c r="BD27" s="14"/>
      <c r="BE27" s="239" t="str">
        <f>IFERROR(BD27/'2a. Enter LEA Data'!$F31,"")</f>
        <v/>
      </c>
      <c r="BF27" s="189"/>
      <c r="BG27" s="14"/>
      <c r="BH27" s="238" t="str">
        <f>IFERROR(BG27/('2a. Enter LEA Data'!$F31/20),"")</f>
        <v/>
      </c>
      <c r="BI27" s="243"/>
      <c r="BJ27" s="14"/>
      <c r="BK27" s="239" t="str">
        <f>IFERROR(BJ27/'2a. Enter LEA Data'!$F31,"")</f>
        <v/>
      </c>
      <c r="BL27" s="189"/>
      <c r="BM27" s="14"/>
      <c r="BN27" s="238" t="str">
        <f>IFERROR(BM27/('2a. Enter LEA Data'!$F31/20),"")</f>
        <v/>
      </c>
      <c r="BO27" s="243"/>
      <c r="BP27" s="14"/>
      <c r="BQ27" s="239" t="str">
        <f>IFERROR(BP27/'2a. Enter LEA Data'!$F31,"")</f>
        <v/>
      </c>
      <c r="BR27" s="189"/>
      <c r="BS27" s="8"/>
      <c r="BT27" s="193"/>
      <c r="BU27" s="243"/>
      <c r="BV27" s="14"/>
      <c r="BW27" s="239" t="str">
        <f>IFERROR(BV27/'2a. Enter LEA Data'!$R31,"")</f>
        <v/>
      </c>
      <c r="BX27" s="189"/>
      <c r="BY27" s="14"/>
      <c r="BZ27" s="238" t="str">
        <f>IFERROR(BY27/('2a. Enter LEA Data'!$T31/20),"")</f>
        <v/>
      </c>
      <c r="CA27" s="243"/>
      <c r="CB27" s="14"/>
      <c r="CC27" s="239" t="str">
        <f>IFERROR(CB27/'2a. Enter LEA Data'!$T31,"")</f>
        <v/>
      </c>
      <c r="CD27" s="189"/>
      <c r="CE27" s="14"/>
      <c r="CF27" s="238" t="str">
        <f>IFERROR(IF(ISNUMBER(SEARCH("Yes/No",$CE$5)),"",CE27/(('2a. Enter LEA Data'!$V31)/20)),"")</f>
        <v/>
      </c>
      <c r="CG27" s="243"/>
      <c r="CH27" s="14"/>
      <c r="CI27" s="239" t="str">
        <f>IFERROR(CH27/('2a. Enter LEA Data'!$V31),"")</f>
        <v/>
      </c>
      <c r="CJ27" s="189"/>
      <c r="CK27" s="8"/>
      <c r="CL27" s="243"/>
      <c r="CM27" s="14"/>
      <c r="CN27" s="189"/>
      <c r="CO27" s="14"/>
      <c r="CP27" s="238" t="str">
        <f>IFERROR(IF(ISNUMBER(SEARCH("Yes/No",$CO$5)),"",CO27/(('2a. Enter LEA Data'!$F31)/20)),"")</f>
        <v/>
      </c>
      <c r="CQ27" s="243"/>
      <c r="CR27" s="14"/>
      <c r="CS27" s="241" t="str">
        <f>IFERROR(IF(CR21="Number of courses who visit the school library at least once per year",CR27/'2a. Enter LEA Data'!X31,IF(CR21="Number of students who accessed the school libraries",CR27/'2a. Enter LEA Data'!F31,CR27/('2a. Enter LEA Data'!F31/20))),"")</f>
        <v/>
      </c>
      <c r="CU27" s="195"/>
      <c r="CV27" s="238" t="str">
        <f>IFERROR(IF(ISNUMBER(SEARCH("Yes/No",$CU$5)),"",CU27/(('2a. Enter LEA Data'!$F31)/20)),"")</f>
        <v/>
      </c>
      <c r="CW27" s="243"/>
      <c r="CX27" s="14"/>
      <c r="CY27" s="241" t="str">
        <f>IFERROR(IF(ISNUMBER(SEARCH("Percentage",$CY$5)),CX27/('2a. Enter LEA Data'!$F31),CX27/('2a. Enter LEA Data'!$F31)/20),"")</f>
        <v/>
      </c>
      <c r="DA27" s="8"/>
      <c r="DB27" s="243"/>
      <c r="DC27" s="14"/>
    </row>
    <row r="28" spans="2:107">
      <c r="B28" s="235" t="str">
        <f>IF('2a. Enter LEA Data'!B32="","",'2a. Enter LEA Data'!B32)</f>
        <v/>
      </c>
      <c r="C28" s="236"/>
      <c r="E28" s="14"/>
      <c r="F28" s="185" t="str">
        <f>IFERROR(E28/'2a. Enter LEA Data'!$J32,"")</f>
        <v/>
      </c>
      <c r="G28" s="189"/>
      <c r="H28" s="14"/>
      <c r="I28" s="185" t="str">
        <f>IFERROR(H28/'2a. Enter LEA Data'!$L32,"")</f>
        <v/>
      </c>
      <c r="J28" s="189"/>
      <c r="K28" s="14"/>
      <c r="L28" s="185" t="str">
        <f>IFERROR(K28/'2a. Enter LEA Data'!$N32,"")</f>
        <v/>
      </c>
      <c r="M28" s="189"/>
      <c r="N28" s="14"/>
      <c r="O28" s="185" t="str">
        <f>IFERROR(N28/'2a. Enter LEA Data'!$P32,"")</f>
        <v/>
      </c>
      <c r="P28" s="189"/>
      <c r="Q28" s="14"/>
      <c r="R28" s="238" t="str">
        <f>IFERROR(Q28/('2a. Enter LEA Data'!$F32/20),"")</f>
        <v/>
      </c>
      <c r="S28" s="243"/>
      <c r="T28" s="14"/>
      <c r="U28" s="239" t="str">
        <f>IFERROR(T28/'2a. Enter LEA Data'!$F32,"")</f>
        <v/>
      </c>
      <c r="V28" s="243"/>
      <c r="W28" s="14"/>
      <c r="X28" s="238" t="str">
        <f>IFERROR(W28/('2a. Enter LEA Data'!$F32/20),"")</f>
        <v/>
      </c>
      <c r="Y28" s="243"/>
      <c r="Z28" s="14"/>
      <c r="AA28" s="239" t="str">
        <f>IFERROR(Z28/'2a. Enter LEA Data'!$F32,"")</f>
        <v/>
      </c>
      <c r="AB28" s="243"/>
      <c r="AC28" s="14"/>
      <c r="AD28" s="238" t="str">
        <f>IFERROR(AC28/('2a. Enter LEA Data'!$F32/20),"")</f>
        <v/>
      </c>
      <c r="AE28" s="243"/>
      <c r="AF28" s="14"/>
      <c r="AG28" s="239" t="str">
        <f>IFERROR(AF28/'2a. Enter LEA Data'!$F32,"")</f>
        <v/>
      </c>
      <c r="AH28" s="243"/>
      <c r="AI28" s="14"/>
      <c r="AJ28" s="238" t="str">
        <f>IFERROR(AI28/('2a. Enter LEA Data'!$F32/20),"")</f>
        <v/>
      </c>
      <c r="AK28" s="243"/>
      <c r="AL28" s="14"/>
      <c r="AM28" s="239" t="str">
        <f>IFERROR(AL28/'2a. Enter LEA Data'!$F32,"")</f>
        <v/>
      </c>
      <c r="AN28" s="243"/>
      <c r="AO28" s="14"/>
      <c r="AP28" s="238" t="str">
        <f>IFERROR(AO28/('2a. Enter LEA Data'!$F32/20),"")</f>
        <v/>
      </c>
      <c r="AQ28" s="243"/>
      <c r="AR28" s="14"/>
      <c r="AS28" s="239" t="str">
        <f>IFERROR(AR28/'2a. Enter LEA Data'!$F32,"")</f>
        <v/>
      </c>
      <c r="AT28" s="189"/>
      <c r="AU28" s="14"/>
      <c r="AV28" s="238" t="str">
        <f>IFERROR(AU28/('2a. Enter LEA Data'!$F32/20),"")</f>
        <v/>
      </c>
      <c r="AW28" s="243"/>
      <c r="AX28" s="14"/>
      <c r="AY28" s="239" t="str">
        <f>IFERROR(AX28/'2a. Enter LEA Data'!$F32,"")</f>
        <v/>
      </c>
      <c r="AZ28" s="240"/>
      <c r="BA28" s="14"/>
      <c r="BB28" s="238" t="str">
        <f>IFERROR(BA28/('2a. Enter LEA Data'!$F32/20),"")</f>
        <v/>
      </c>
      <c r="BC28" s="243"/>
      <c r="BD28" s="14"/>
      <c r="BE28" s="239" t="str">
        <f>IFERROR(BD28/'2a. Enter LEA Data'!$F32,"")</f>
        <v/>
      </c>
      <c r="BF28" s="189"/>
      <c r="BG28" s="14"/>
      <c r="BH28" s="238" t="str">
        <f>IFERROR(BG28/('2a. Enter LEA Data'!$F32/20),"")</f>
        <v/>
      </c>
      <c r="BI28" s="243"/>
      <c r="BJ28" s="14"/>
      <c r="BK28" s="239" t="str">
        <f>IFERROR(BJ28/'2a. Enter LEA Data'!$F32,"")</f>
        <v/>
      </c>
      <c r="BL28" s="189"/>
      <c r="BM28" s="14"/>
      <c r="BN28" s="238" t="str">
        <f>IFERROR(BM28/('2a. Enter LEA Data'!$F32/20),"")</f>
        <v/>
      </c>
      <c r="BO28" s="243"/>
      <c r="BP28" s="14"/>
      <c r="BQ28" s="239" t="str">
        <f>IFERROR(BP28/'2a. Enter LEA Data'!$F32,"")</f>
        <v/>
      </c>
      <c r="BR28" s="189"/>
      <c r="BS28" s="8"/>
      <c r="BT28" s="193"/>
      <c r="BU28" s="243"/>
      <c r="BV28" s="14"/>
      <c r="BW28" s="239" t="str">
        <f>IFERROR(BV28/'2a. Enter LEA Data'!$R32,"")</f>
        <v/>
      </c>
      <c r="BX28" s="189"/>
      <c r="BY28" s="14"/>
      <c r="BZ28" s="238" t="str">
        <f>IFERROR(BY28/('2a. Enter LEA Data'!$T32/20),"")</f>
        <v/>
      </c>
      <c r="CA28" s="243"/>
      <c r="CB28" s="14"/>
      <c r="CC28" s="239" t="str">
        <f>IFERROR(CB28/'2a. Enter LEA Data'!$T32,"")</f>
        <v/>
      </c>
      <c r="CD28" s="189"/>
      <c r="CE28" s="14"/>
      <c r="CF28" s="238" t="str">
        <f>IFERROR(IF(ISNUMBER(SEARCH("Yes/No",$CE$5)),"",CE28/(('2a. Enter LEA Data'!$V32)/20)),"")</f>
        <v/>
      </c>
      <c r="CG28" s="243"/>
      <c r="CH28" s="14"/>
      <c r="CI28" s="239" t="str">
        <f>IFERROR(CH28/('2a. Enter LEA Data'!$V32),"")</f>
        <v/>
      </c>
      <c r="CJ28" s="189"/>
      <c r="CK28" s="8"/>
      <c r="CL28" s="243"/>
      <c r="CM28" s="14"/>
      <c r="CN28" s="189"/>
      <c r="CO28" s="14"/>
      <c r="CP28" s="238" t="str">
        <f>IFERROR(IF(ISNUMBER(SEARCH("Yes/No",$CO$5)),"",CO28/(('2a. Enter LEA Data'!$F32)/20)),"")</f>
        <v/>
      </c>
      <c r="CQ28" s="243"/>
      <c r="CR28" s="14"/>
      <c r="CS28" s="241" t="str">
        <f>IFERROR(IF(CR22="Number of courses who visit the school library at least once per year",CR28/'2a. Enter LEA Data'!X32,IF(CR22="Number of students who accessed the school libraries",CR28/'2a. Enter LEA Data'!F32,CR28/('2a. Enter LEA Data'!F32/20))),"")</f>
        <v/>
      </c>
      <c r="CU28" s="195"/>
      <c r="CV28" s="238" t="str">
        <f>IFERROR(IF(ISNUMBER(SEARCH("Yes/No",$CU$5)),"",CU28/(('2a. Enter LEA Data'!$F32)/20)),"")</f>
        <v/>
      </c>
      <c r="CW28" s="243"/>
      <c r="CX28" s="14"/>
      <c r="CY28" s="241" t="str">
        <f>IFERROR(IF(ISNUMBER(SEARCH("Percentage",$CY$5)),CX28/('2a. Enter LEA Data'!$F32),CX28/('2a. Enter LEA Data'!$F32)/20),"")</f>
        <v/>
      </c>
      <c r="DA28" s="8"/>
      <c r="DB28" s="243"/>
      <c r="DC28" s="14"/>
    </row>
    <row r="29" spans="2:107">
      <c r="B29" s="235" t="str">
        <f>IF('2a. Enter LEA Data'!B33="","",'2a. Enter LEA Data'!B33)</f>
        <v/>
      </c>
      <c r="C29" s="236"/>
      <c r="E29" s="14"/>
      <c r="F29" s="185" t="str">
        <f>IFERROR(E29/'2a. Enter LEA Data'!$J33,"")</f>
        <v/>
      </c>
      <c r="G29" s="189"/>
      <c r="H29" s="14"/>
      <c r="I29" s="185" t="str">
        <f>IFERROR(H29/'2a. Enter LEA Data'!$L33,"")</f>
        <v/>
      </c>
      <c r="J29" s="189"/>
      <c r="K29" s="14"/>
      <c r="L29" s="185" t="str">
        <f>IFERROR(K29/'2a. Enter LEA Data'!$N33,"")</f>
        <v/>
      </c>
      <c r="M29" s="189"/>
      <c r="N29" s="14"/>
      <c r="O29" s="185" t="str">
        <f>IFERROR(N29/'2a. Enter LEA Data'!$P33,"")</f>
        <v/>
      </c>
      <c r="P29" s="189"/>
      <c r="Q29" s="14"/>
      <c r="R29" s="238" t="str">
        <f>IFERROR(Q29/('2a. Enter LEA Data'!$F33/20),"")</f>
        <v/>
      </c>
      <c r="S29" s="243"/>
      <c r="T29" s="14"/>
      <c r="U29" s="239" t="str">
        <f>IFERROR(T29/'2a. Enter LEA Data'!$F33,"")</f>
        <v/>
      </c>
      <c r="V29" s="243"/>
      <c r="W29" s="14"/>
      <c r="X29" s="238" t="str">
        <f>IFERROR(W29/('2a. Enter LEA Data'!$F33/20),"")</f>
        <v/>
      </c>
      <c r="Y29" s="243"/>
      <c r="Z29" s="14"/>
      <c r="AA29" s="239" t="str">
        <f>IFERROR(Z29/'2a. Enter LEA Data'!$F33,"")</f>
        <v/>
      </c>
      <c r="AB29" s="243"/>
      <c r="AC29" s="14"/>
      <c r="AD29" s="238" t="str">
        <f>IFERROR(AC29/('2a. Enter LEA Data'!$F33/20),"")</f>
        <v/>
      </c>
      <c r="AE29" s="243"/>
      <c r="AF29" s="14"/>
      <c r="AG29" s="239" t="str">
        <f>IFERROR(AF29/'2a. Enter LEA Data'!$F33,"")</f>
        <v/>
      </c>
      <c r="AH29" s="243"/>
      <c r="AI29" s="14"/>
      <c r="AJ29" s="238" t="str">
        <f>IFERROR(AI29/('2a. Enter LEA Data'!$F33/20),"")</f>
        <v/>
      </c>
      <c r="AK29" s="243"/>
      <c r="AL29" s="14"/>
      <c r="AM29" s="239" t="str">
        <f>IFERROR(AL29/'2a. Enter LEA Data'!$F33,"")</f>
        <v/>
      </c>
      <c r="AN29" s="243"/>
      <c r="AO29" s="14"/>
      <c r="AP29" s="238" t="str">
        <f>IFERROR(AO29/('2a. Enter LEA Data'!$F33/20),"")</f>
        <v/>
      </c>
      <c r="AQ29" s="243"/>
      <c r="AR29" s="14"/>
      <c r="AS29" s="239" t="str">
        <f>IFERROR(AR29/'2a. Enter LEA Data'!$F33,"")</f>
        <v/>
      </c>
      <c r="AT29" s="189"/>
      <c r="AU29" s="14"/>
      <c r="AV29" s="238" t="str">
        <f>IFERROR(AU29/('2a. Enter LEA Data'!$F33/20),"")</f>
        <v/>
      </c>
      <c r="AW29" s="243"/>
      <c r="AX29" s="14"/>
      <c r="AY29" s="239" t="str">
        <f>IFERROR(AX29/'2a. Enter LEA Data'!$F33,"")</f>
        <v/>
      </c>
      <c r="AZ29" s="240"/>
      <c r="BA29" s="14"/>
      <c r="BB29" s="238" t="str">
        <f>IFERROR(BA29/('2a. Enter LEA Data'!$F33/20),"")</f>
        <v/>
      </c>
      <c r="BC29" s="243"/>
      <c r="BD29" s="14"/>
      <c r="BE29" s="239" t="str">
        <f>IFERROR(BD29/'2a. Enter LEA Data'!$F33,"")</f>
        <v/>
      </c>
      <c r="BF29" s="189"/>
      <c r="BG29" s="14"/>
      <c r="BH29" s="238" t="str">
        <f>IFERROR(BG29/('2a. Enter LEA Data'!$F33/20),"")</f>
        <v/>
      </c>
      <c r="BI29" s="243"/>
      <c r="BJ29" s="14"/>
      <c r="BK29" s="239" t="str">
        <f>IFERROR(BJ29/'2a. Enter LEA Data'!$F33,"")</f>
        <v/>
      </c>
      <c r="BL29" s="189"/>
      <c r="BM29" s="14"/>
      <c r="BN29" s="238" t="str">
        <f>IFERROR(BM29/('2a. Enter LEA Data'!$F33/20),"")</f>
        <v/>
      </c>
      <c r="BO29" s="243"/>
      <c r="BP29" s="14"/>
      <c r="BQ29" s="239" t="str">
        <f>IFERROR(BP29/'2a. Enter LEA Data'!$F33,"")</f>
        <v/>
      </c>
      <c r="BR29" s="189"/>
      <c r="BS29" s="8"/>
      <c r="BT29" s="193"/>
      <c r="BU29" s="243"/>
      <c r="BV29" s="14"/>
      <c r="BW29" s="239" t="str">
        <f>IFERROR(BV29/'2a. Enter LEA Data'!$R33,"")</f>
        <v/>
      </c>
      <c r="BX29" s="189"/>
      <c r="BY29" s="14"/>
      <c r="BZ29" s="238" t="str">
        <f>IFERROR(BY29/('2a. Enter LEA Data'!$T33/20),"")</f>
        <v/>
      </c>
      <c r="CA29" s="243"/>
      <c r="CB29" s="14"/>
      <c r="CC29" s="239" t="str">
        <f>IFERROR(CB29/'2a. Enter LEA Data'!$T33,"")</f>
        <v/>
      </c>
      <c r="CD29" s="189"/>
      <c r="CE29" s="14"/>
      <c r="CF29" s="238" t="str">
        <f>IFERROR(IF(ISNUMBER(SEARCH("Yes/No",$CE$5)),"",CE29/(('2a. Enter LEA Data'!$V33)/20)),"")</f>
        <v/>
      </c>
      <c r="CG29" s="243"/>
      <c r="CH29" s="14"/>
      <c r="CI29" s="239" t="str">
        <f>IFERROR(CH29/('2a. Enter LEA Data'!$V33),"")</f>
        <v/>
      </c>
      <c r="CJ29" s="189"/>
      <c r="CK29" s="8"/>
      <c r="CL29" s="243"/>
      <c r="CM29" s="14"/>
      <c r="CN29" s="189"/>
      <c r="CO29" s="14"/>
      <c r="CP29" s="238" t="str">
        <f>IFERROR(IF(ISNUMBER(SEARCH("Yes/No",$CO$5)),"",CO29/(('2a. Enter LEA Data'!$F33)/20)),"")</f>
        <v/>
      </c>
      <c r="CQ29" s="243"/>
      <c r="CR29" s="14"/>
      <c r="CS29" s="241" t="str">
        <f>IFERROR(IF(CR23="Number of courses who visit the school library at least once per year",CR29/'2a. Enter LEA Data'!X33,IF(CR23="Number of students who accessed the school libraries",CR29/'2a. Enter LEA Data'!F33,CR29/('2a. Enter LEA Data'!F33/20))),"")</f>
        <v/>
      </c>
      <c r="CU29" s="195"/>
      <c r="CV29" s="238" t="str">
        <f>IFERROR(IF(ISNUMBER(SEARCH("Yes/No",$CU$5)),"",CU29/(('2a. Enter LEA Data'!$F33)/20)),"")</f>
        <v/>
      </c>
      <c r="CW29" s="243"/>
      <c r="CX29" s="14"/>
      <c r="CY29" s="241" t="str">
        <f>IFERROR(IF(ISNUMBER(SEARCH("Percentage",$CY$5)),CX29/('2a. Enter LEA Data'!$F33),CX29/('2a. Enter LEA Data'!$F33)/20),"")</f>
        <v/>
      </c>
      <c r="DA29" s="8"/>
      <c r="DB29" s="243"/>
      <c r="DC29" s="14"/>
    </row>
    <row r="30" spans="2:107">
      <c r="B30" s="235" t="str">
        <f>IF('2a. Enter LEA Data'!B34="","",'2a. Enter LEA Data'!B34)</f>
        <v/>
      </c>
      <c r="C30" s="236"/>
      <c r="E30" s="14"/>
      <c r="F30" s="185" t="str">
        <f>IFERROR(E30/'2a. Enter LEA Data'!$J34,"")</f>
        <v/>
      </c>
      <c r="G30" s="189"/>
      <c r="H30" s="14"/>
      <c r="I30" s="185" t="str">
        <f>IFERROR(H30/'2a. Enter LEA Data'!$L34,"")</f>
        <v/>
      </c>
      <c r="J30" s="189"/>
      <c r="K30" s="14"/>
      <c r="L30" s="185" t="str">
        <f>IFERROR(K30/'2a. Enter LEA Data'!$N34,"")</f>
        <v/>
      </c>
      <c r="M30" s="189"/>
      <c r="N30" s="14"/>
      <c r="O30" s="185" t="str">
        <f>IFERROR(N30/'2a. Enter LEA Data'!$P34,"")</f>
        <v/>
      </c>
      <c r="P30" s="189"/>
      <c r="Q30" s="14"/>
      <c r="R30" s="238" t="str">
        <f>IFERROR(Q30/('2a. Enter LEA Data'!$F34/20),"")</f>
        <v/>
      </c>
      <c r="S30" s="243"/>
      <c r="T30" s="14"/>
      <c r="U30" s="239" t="str">
        <f>IFERROR(T30/'2a. Enter LEA Data'!$F34,"")</f>
        <v/>
      </c>
      <c r="V30" s="243"/>
      <c r="W30" s="14"/>
      <c r="X30" s="238" t="str">
        <f>IFERROR(W30/('2a. Enter LEA Data'!$F34/20),"")</f>
        <v/>
      </c>
      <c r="Y30" s="243"/>
      <c r="Z30" s="14"/>
      <c r="AA30" s="239" t="str">
        <f>IFERROR(Z30/'2a. Enter LEA Data'!$F34,"")</f>
        <v/>
      </c>
      <c r="AB30" s="243"/>
      <c r="AC30" s="14"/>
      <c r="AD30" s="238" t="str">
        <f>IFERROR(AC30/('2a. Enter LEA Data'!$F34/20),"")</f>
        <v/>
      </c>
      <c r="AE30" s="243"/>
      <c r="AF30" s="14"/>
      <c r="AG30" s="239" t="str">
        <f>IFERROR(AF30/'2a. Enter LEA Data'!$F34,"")</f>
        <v/>
      </c>
      <c r="AH30" s="243"/>
      <c r="AI30" s="14"/>
      <c r="AJ30" s="238" t="str">
        <f>IFERROR(AI30/('2a. Enter LEA Data'!$F34/20),"")</f>
        <v/>
      </c>
      <c r="AK30" s="243"/>
      <c r="AL30" s="14"/>
      <c r="AM30" s="239" t="str">
        <f>IFERROR(AL30/'2a. Enter LEA Data'!$F34,"")</f>
        <v/>
      </c>
      <c r="AN30" s="243"/>
      <c r="AO30" s="14"/>
      <c r="AP30" s="238" t="str">
        <f>IFERROR(AO30/('2a. Enter LEA Data'!$F34/20),"")</f>
        <v/>
      </c>
      <c r="AQ30" s="243"/>
      <c r="AR30" s="14"/>
      <c r="AS30" s="239" t="str">
        <f>IFERROR(AR30/'2a. Enter LEA Data'!$F34,"")</f>
        <v/>
      </c>
      <c r="AT30" s="189"/>
      <c r="AU30" s="14"/>
      <c r="AV30" s="238" t="str">
        <f>IFERROR(AU30/('2a. Enter LEA Data'!$F34/20),"")</f>
        <v/>
      </c>
      <c r="AW30" s="243"/>
      <c r="AX30" s="14"/>
      <c r="AY30" s="239" t="str">
        <f>IFERROR(AX30/'2a. Enter LEA Data'!$F34,"")</f>
        <v/>
      </c>
      <c r="AZ30" s="240"/>
      <c r="BA30" s="14"/>
      <c r="BB30" s="238" t="str">
        <f>IFERROR(BA30/('2a. Enter LEA Data'!$F34/20),"")</f>
        <v/>
      </c>
      <c r="BC30" s="243"/>
      <c r="BD30" s="14"/>
      <c r="BE30" s="239" t="str">
        <f>IFERROR(BD30/'2a. Enter LEA Data'!$F34,"")</f>
        <v/>
      </c>
      <c r="BF30" s="189"/>
      <c r="BG30" s="14"/>
      <c r="BH30" s="238" t="str">
        <f>IFERROR(BG30/('2a. Enter LEA Data'!$F34/20),"")</f>
        <v/>
      </c>
      <c r="BI30" s="243"/>
      <c r="BJ30" s="14"/>
      <c r="BK30" s="239" t="str">
        <f>IFERROR(BJ30/'2a. Enter LEA Data'!$F34,"")</f>
        <v/>
      </c>
      <c r="BL30" s="189"/>
      <c r="BM30" s="14"/>
      <c r="BN30" s="238" t="str">
        <f>IFERROR(BM30/('2a. Enter LEA Data'!$F34/20),"")</f>
        <v/>
      </c>
      <c r="BO30" s="243"/>
      <c r="BP30" s="14"/>
      <c r="BQ30" s="239" t="str">
        <f>IFERROR(BP30/'2a. Enter LEA Data'!$F34,"")</f>
        <v/>
      </c>
      <c r="BR30" s="189"/>
      <c r="BS30" s="8"/>
      <c r="BT30" s="193"/>
      <c r="BU30" s="243"/>
      <c r="BV30" s="14"/>
      <c r="BW30" s="239" t="str">
        <f>IFERROR(BV30/'2a. Enter LEA Data'!$R34,"")</f>
        <v/>
      </c>
      <c r="BX30" s="189"/>
      <c r="BY30" s="14"/>
      <c r="BZ30" s="238" t="str">
        <f>IFERROR(BY30/('2a. Enter LEA Data'!$T34/20),"")</f>
        <v/>
      </c>
      <c r="CA30" s="243"/>
      <c r="CB30" s="14"/>
      <c r="CC30" s="239" t="str">
        <f>IFERROR(CB30/'2a. Enter LEA Data'!$T34,"")</f>
        <v/>
      </c>
      <c r="CD30" s="189"/>
      <c r="CE30" s="14"/>
      <c r="CF30" s="238" t="str">
        <f>IFERROR(IF(ISNUMBER(SEARCH("Yes/No",$CE$5)),"",CE30/(('2a. Enter LEA Data'!$V34)/20)),"")</f>
        <v/>
      </c>
      <c r="CG30" s="243"/>
      <c r="CH30" s="14"/>
      <c r="CI30" s="239" t="str">
        <f>IFERROR(CH30/('2a. Enter LEA Data'!$V34),"")</f>
        <v/>
      </c>
      <c r="CJ30" s="189"/>
      <c r="CK30" s="8"/>
      <c r="CL30" s="243"/>
      <c r="CM30" s="14"/>
      <c r="CN30" s="189"/>
      <c r="CO30" s="14"/>
      <c r="CP30" s="238" t="str">
        <f>IFERROR(IF(ISNUMBER(SEARCH("Yes/No",$CO$5)),"",CO30/(('2a. Enter LEA Data'!$F34)/20)),"")</f>
        <v/>
      </c>
      <c r="CQ30" s="243"/>
      <c r="CR30" s="14"/>
      <c r="CS30" s="241" t="str">
        <f>IFERROR(IF(CR24="Number of courses who visit the school library at least once per year",CR30/'2a. Enter LEA Data'!X34,IF(CR24="Number of students who accessed the school libraries",CR30/'2a. Enter LEA Data'!F34,CR30/('2a. Enter LEA Data'!F34/20))),"")</f>
        <v/>
      </c>
      <c r="CU30" s="195"/>
      <c r="CV30" s="238" t="str">
        <f>IFERROR(IF(ISNUMBER(SEARCH("Yes/No",$CU$5)),"",CU30/(('2a. Enter LEA Data'!$F34)/20)),"")</f>
        <v/>
      </c>
      <c r="CW30" s="243"/>
      <c r="CX30" s="14"/>
      <c r="CY30" s="241" t="str">
        <f>IFERROR(IF(ISNUMBER(SEARCH("Percentage",$CY$5)),CX30/('2a. Enter LEA Data'!$F34),CX30/('2a. Enter LEA Data'!$F34)/20),"")</f>
        <v/>
      </c>
      <c r="DA30" s="8"/>
      <c r="DB30" s="243"/>
      <c r="DC30" s="14"/>
    </row>
    <row r="31" spans="2:107">
      <c r="B31" s="235" t="str">
        <f>IF('2a. Enter LEA Data'!B35="","",'2a. Enter LEA Data'!B35)</f>
        <v/>
      </c>
      <c r="C31" s="236"/>
      <c r="E31" s="14"/>
      <c r="F31" s="185" t="str">
        <f>IFERROR(E31/'2a. Enter LEA Data'!$J35,"")</f>
        <v/>
      </c>
      <c r="G31" s="189"/>
      <c r="H31" s="14"/>
      <c r="I31" s="185" t="str">
        <f>IFERROR(H31/'2a. Enter LEA Data'!$L35,"")</f>
        <v/>
      </c>
      <c r="J31" s="189"/>
      <c r="K31" s="14"/>
      <c r="L31" s="185" t="str">
        <f>IFERROR(K31/'2a. Enter LEA Data'!$N35,"")</f>
        <v/>
      </c>
      <c r="M31" s="189"/>
      <c r="N31" s="14"/>
      <c r="O31" s="185" t="str">
        <f>IFERROR(N31/'2a. Enter LEA Data'!$P35,"")</f>
        <v/>
      </c>
      <c r="P31" s="189"/>
      <c r="Q31" s="14"/>
      <c r="R31" s="238" t="str">
        <f>IFERROR(Q31/('2a. Enter LEA Data'!$F35/20),"")</f>
        <v/>
      </c>
      <c r="S31" s="243"/>
      <c r="T31" s="14"/>
      <c r="U31" s="239" t="str">
        <f>IFERROR(T31/'2a. Enter LEA Data'!$F35,"")</f>
        <v/>
      </c>
      <c r="V31" s="243"/>
      <c r="W31" s="14"/>
      <c r="X31" s="238" t="str">
        <f>IFERROR(W31/('2a. Enter LEA Data'!$F35/20),"")</f>
        <v/>
      </c>
      <c r="Y31" s="243"/>
      <c r="Z31" s="14"/>
      <c r="AA31" s="239" t="str">
        <f>IFERROR(Z31/'2a. Enter LEA Data'!$F35,"")</f>
        <v/>
      </c>
      <c r="AB31" s="243"/>
      <c r="AC31" s="14"/>
      <c r="AD31" s="238" t="str">
        <f>IFERROR(AC31/('2a. Enter LEA Data'!$F35/20),"")</f>
        <v/>
      </c>
      <c r="AE31" s="243"/>
      <c r="AF31" s="14"/>
      <c r="AG31" s="239" t="str">
        <f>IFERROR(AF31/'2a. Enter LEA Data'!$F35,"")</f>
        <v/>
      </c>
      <c r="AH31" s="243"/>
      <c r="AI31" s="14"/>
      <c r="AJ31" s="238" t="str">
        <f>IFERROR(AI31/('2a. Enter LEA Data'!$F35/20),"")</f>
        <v/>
      </c>
      <c r="AK31" s="243"/>
      <c r="AL31" s="14"/>
      <c r="AM31" s="239" t="str">
        <f>IFERROR(AL31/'2a. Enter LEA Data'!$F35,"")</f>
        <v/>
      </c>
      <c r="AN31" s="243"/>
      <c r="AO31" s="14"/>
      <c r="AP31" s="238" t="str">
        <f>IFERROR(AO31/('2a. Enter LEA Data'!$F35/20),"")</f>
        <v/>
      </c>
      <c r="AQ31" s="243"/>
      <c r="AR31" s="14"/>
      <c r="AS31" s="239" t="str">
        <f>IFERROR(AR31/'2a. Enter LEA Data'!$F35,"")</f>
        <v/>
      </c>
      <c r="AT31" s="189"/>
      <c r="AU31" s="14"/>
      <c r="AV31" s="238" t="str">
        <f>IFERROR(AU31/('2a. Enter LEA Data'!$F35/20),"")</f>
        <v/>
      </c>
      <c r="AW31" s="243"/>
      <c r="AX31" s="14"/>
      <c r="AY31" s="239" t="str">
        <f>IFERROR(AX31/'2a. Enter LEA Data'!$F35,"")</f>
        <v/>
      </c>
      <c r="AZ31" s="240"/>
      <c r="BA31" s="14"/>
      <c r="BB31" s="238" t="str">
        <f>IFERROR(BA31/('2a. Enter LEA Data'!$F35/20),"")</f>
        <v/>
      </c>
      <c r="BC31" s="243"/>
      <c r="BD31" s="14"/>
      <c r="BE31" s="239" t="str">
        <f>IFERROR(BD31/'2a. Enter LEA Data'!$F35,"")</f>
        <v/>
      </c>
      <c r="BF31" s="189"/>
      <c r="BG31" s="14"/>
      <c r="BH31" s="238" t="str">
        <f>IFERROR(BG31/('2a. Enter LEA Data'!$F35/20),"")</f>
        <v/>
      </c>
      <c r="BI31" s="243"/>
      <c r="BJ31" s="14"/>
      <c r="BK31" s="239" t="str">
        <f>IFERROR(BJ31/'2a. Enter LEA Data'!$F35,"")</f>
        <v/>
      </c>
      <c r="BL31" s="189"/>
      <c r="BM31" s="14"/>
      <c r="BN31" s="238" t="str">
        <f>IFERROR(BM31/('2a. Enter LEA Data'!$F35/20),"")</f>
        <v/>
      </c>
      <c r="BO31" s="243"/>
      <c r="BP31" s="14"/>
      <c r="BQ31" s="239" t="str">
        <f>IFERROR(BP31/'2a. Enter LEA Data'!$F35,"")</f>
        <v/>
      </c>
      <c r="BR31" s="189"/>
      <c r="BS31" s="8"/>
      <c r="BT31" s="193"/>
      <c r="BU31" s="243"/>
      <c r="BV31" s="14"/>
      <c r="BW31" s="239" t="str">
        <f>IFERROR(BV31/'2a. Enter LEA Data'!$R35,"")</f>
        <v/>
      </c>
      <c r="BX31" s="189"/>
      <c r="BY31" s="14"/>
      <c r="BZ31" s="238" t="str">
        <f>IFERROR(BY31/('2a. Enter LEA Data'!$T35/20),"")</f>
        <v/>
      </c>
      <c r="CA31" s="243"/>
      <c r="CB31" s="14"/>
      <c r="CC31" s="239" t="str">
        <f>IFERROR(CB31/'2a. Enter LEA Data'!$T35,"")</f>
        <v/>
      </c>
      <c r="CD31" s="189"/>
      <c r="CE31" s="14"/>
      <c r="CF31" s="238" t="str">
        <f>IFERROR(IF(ISNUMBER(SEARCH("Yes/No",$CE$5)),"",CE31/(('2a. Enter LEA Data'!$V35)/20)),"")</f>
        <v/>
      </c>
      <c r="CG31" s="243"/>
      <c r="CH31" s="14"/>
      <c r="CI31" s="239" t="str">
        <f>IFERROR(CH31/('2a. Enter LEA Data'!$V35),"")</f>
        <v/>
      </c>
      <c r="CJ31" s="189"/>
      <c r="CK31" s="8"/>
      <c r="CL31" s="243"/>
      <c r="CM31" s="14"/>
      <c r="CN31" s="189"/>
      <c r="CO31" s="14"/>
      <c r="CP31" s="238" t="str">
        <f>IFERROR(IF(ISNUMBER(SEARCH("Yes/No",$CO$5)),"",CO31/(('2a. Enter LEA Data'!$F35)/20)),"")</f>
        <v/>
      </c>
      <c r="CQ31" s="243"/>
      <c r="CR31" s="14"/>
      <c r="CS31" s="241" t="str">
        <f>IFERROR(IF(CR25="Number of courses who visit the school library at least once per year",CR31/'2a. Enter LEA Data'!X35,IF(CR25="Number of students who accessed the school libraries",CR31/'2a. Enter LEA Data'!F35,CR31/('2a. Enter LEA Data'!F35/20))),"")</f>
        <v/>
      </c>
      <c r="CU31" s="195"/>
      <c r="CV31" s="238" t="str">
        <f>IFERROR(IF(ISNUMBER(SEARCH("Yes/No",$CU$5)),"",CU31/(('2a. Enter LEA Data'!$F35)/20)),"")</f>
        <v/>
      </c>
      <c r="CW31" s="243"/>
      <c r="CX31" s="14"/>
      <c r="CY31" s="241" t="str">
        <f>IFERROR(IF(ISNUMBER(SEARCH("Percentage",$CY$5)),CX31/('2a. Enter LEA Data'!$F35),CX31/('2a. Enter LEA Data'!$F35)/20),"")</f>
        <v/>
      </c>
      <c r="DA31" s="8"/>
      <c r="DB31" s="243"/>
      <c r="DC31" s="14"/>
    </row>
    <row r="32" spans="2:107">
      <c r="B32" s="235" t="str">
        <f>IF('2a. Enter LEA Data'!B36="","",'2a. Enter LEA Data'!B36)</f>
        <v/>
      </c>
      <c r="C32" s="236"/>
      <c r="E32" s="14"/>
      <c r="F32" s="185" t="str">
        <f>IFERROR(E32/'2a. Enter LEA Data'!$J36,"")</f>
        <v/>
      </c>
      <c r="G32" s="189"/>
      <c r="H32" s="14"/>
      <c r="I32" s="185" t="str">
        <f>IFERROR(H32/'2a. Enter LEA Data'!$L36,"")</f>
        <v/>
      </c>
      <c r="J32" s="189"/>
      <c r="K32" s="14"/>
      <c r="L32" s="185" t="str">
        <f>IFERROR(K32/'2a. Enter LEA Data'!$N36,"")</f>
        <v/>
      </c>
      <c r="M32" s="189"/>
      <c r="N32" s="14"/>
      <c r="O32" s="185" t="str">
        <f>IFERROR(N32/'2a. Enter LEA Data'!$P36,"")</f>
        <v/>
      </c>
      <c r="P32" s="189"/>
      <c r="Q32" s="14"/>
      <c r="R32" s="238" t="str">
        <f>IFERROR(Q32/('2a. Enter LEA Data'!$F36/20),"")</f>
        <v/>
      </c>
      <c r="S32" s="243"/>
      <c r="T32" s="14"/>
      <c r="U32" s="239" t="str">
        <f>IFERROR(T32/'2a. Enter LEA Data'!$F36,"")</f>
        <v/>
      </c>
      <c r="V32" s="243"/>
      <c r="W32" s="14"/>
      <c r="X32" s="238" t="str">
        <f>IFERROR(W32/('2a. Enter LEA Data'!$F36/20),"")</f>
        <v/>
      </c>
      <c r="Y32" s="243"/>
      <c r="Z32" s="14"/>
      <c r="AA32" s="239" t="str">
        <f>IFERROR(Z32/'2a. Enter LEA Data'!$F36,"")</f>
        <v/>
      </c>
      <c r="AB32" s="243"/>
      <c r="AC32" s="14"/>
      <c r="AD32" s="238" t="str">
        <f>IFERROR(AC32/('2a. Enter LEA Data'!$F36/20),"")</f>
        <v/>
      </c>
      <c r="AE32" s="243"/>
      <c r="AF32" s="14"/>
      <c r="AG32" s="239" t="str">
        <f>IFERROR(AF32/'2a. Enter LEA Data'!$F36,"")</f>
        <v/>
      </c>
      <c r="AH32" s="243"/>
      <c r="AI32" s="14"/>
      <c r="AJ32" s="238" t="str">
        <f>IFERROR(AI32/('2a. Enter LEA Data'!$F36/20),"")</f>
        <v/>
      </c>
      <c r="AK32" s="243"/>
      <c r="AL32" s="14"/>
      <c r="AM32" s="239" t="str">
        <f>IFERROR(AL32/'2a. Enter LEA Data'!$F36,"")</f>
        <v/>
      </c>
      <c r="AN32" s="243"/>
      <c r="AO32" s="14"/>
      <c r="AP32" s="238" t="str">
        <f>IFERROR(AO32/('2a. Enter LEA Data'!$F36/20),"")</f>
        <v/>
      </c>
      <c r="AQ32" s="243"/>
      <c r="AR32" s="14"/>
      <c r="AS32" s="239" t="str">
        <f>IFERROR(AR32/'2a. Enter LEA Data'!$F36,"")</f>
        <v/>
      </c>
      <c r="AT32" s="189"/>
      <c r="AU32" s="14"/>
      <c r="AV32" s="238" t="str">
        <f>IFERROR(AU32/('2a. Enter LEA Data'!$F36/20),"")</f>
        <v/>
      </c>
      <c r="AW32" s="243"/>
      <c r="AX32" s="14"/>
      <c r="AY32" s="239" t="str">
        <f>IFERROR(AX32/'2a. Enter LEA Data'!$F36,"")</f>
        <v/>
      </c>
      <c r="AZ32" s="240"/>
      <c r="BA32" s="14"/>
      <c r="BB32" s="238" t="str">
        <f>IFERROR(BA32/('2a. Enter LEA Data'!$F36/20),"")</f>
        <v/>
      </c>
      <c r="BC32" s="243"/>
      <c r="BD32" s="14"/>
      <c r="BE32" s="239" t="str">
        <f>IFERROR(BD32/'2a. Enter LEA Data'!$F36,"")</f>
        <v/>
      </c>
      <c r="BF32" s="189"/>
      <c r="BG32" s="14"/>
      <c r="BH32" s="238" t="str">
        <f>IFERROR(BG32/('2a. Enter LEA Data'!$F36/20),"")</f>
        <v/>
      </c>
      <c r="BI32" s="243"/>
      <c r="BJ32" s="14"/>
      <c r="BK32" s="239" t="str">
        <f>IFERROR(BJ32/'2a. Enter LEA Data'!$F36,"")</f>
        <v/>
      </c>
      <c r="BL32" s="189"/>
      <c r="BM32" s="14"/>
      <c r="BN32" s="238" t="str">
        <f>IFERROR(BM32/('2a. Enter LEA Data'!$F36/20),"")</f>
        <v/>
      </c>
      <c r="BO32" s="243"/>
      <c r="BP32" s="14"/>
      <c r="BQ32" s="239" t="str">
        <f>IFERROR(BP32/'2a. Enter LEA Data'!$F36,"")</f>
        <v/>
      </c>
      <c r="BR32" s="189"/>
      <c r="BS32" s="8"/>
      <c r="BT32" s="193"/>
      <c r="BU32" s="243"/>
      <c r="BV32" s="14"/>
      <c r="BW32" s="239" t="str">
        <f>IFERROR(BV32/'2a. Enter LEA Data'!$R36,"")</f>
        <v/>
      </c>
      <c r="BX32" s="189"/>
      <c r="BY32" s="14"/>
      <c r="BZ32" s="238" t="str">
        <f>IFERROR(BY32/('2a. Enter LEA Data'!$T36/20),"")</f>
        <v/>
      </c>
      <c r="CA32" s="243"/>
      <c r="CB32" s="14"/>
      <c r="CC32" s="239" t="str">
        <f>IFERROR(CB32/'2a. Enter LEA Data'!$T36,"")</f>
        <v/>
      </c>
      <c r="CD32" s="189"/>
      <c r="CE32" s="14"/>
      <c r="CF32" s="238" t="str">
        <f>IFERROR(IF(ISNUMBER(SEARCH("Yes/No",$CE$5)),"",CE32/(('2a. Enter LEA Data'!$V36)/20)),"")</f>
        <v/>
      </c>
      <c r="CG32" s="243"/>
      <c r="CH32" s="14"/>
      <c r="CI32" s="239" t="str">
        <f>IFERROR(CH32/('2a. Enter LEA Data'!$V36),"")</f>
        <v/>
      </c>
      <c r="CJ32" s="189"/>
      <c r="CK32" s="8"/>
      <c r="CL32" s="243"/>
      <c r="CM32" s="14"/>
      <c r="CN32" s="189"/>
      <c r="CO32" s="14"/>
      <c r="CP32" s="238" t="str">
        <f>IFERROR(IF(ISNUMBER(SEARCH("Yes/No",$CO$5)),"",CO32/(('2a. Enter LEA Data'!$F36)/20)),"")</f>
        <v/>
      </c>
      <c r="CQ32" s="243"/>
      <c r="CR32" s="14"/>
      <c r="CS32" s="241" t="str">
        <f>IFERROR(IF(CR26="Number of courses who visit the school library at least once per year",CR32/'2a. Enter LEA Data'!X36,IF(CR26="Number of students who accessed the school libraries",CR32/'2a. Enter LEA Data'!F36,CR32/('2a. Enter LEA Data'!F36/20))),"")</f>
        <v/>
      </c>
      <c r="CU32" s="195"/>
      <c r="CV32" s="238" t="str">
        <f>IFERROR(IF(ISNUMBER(SEARCH("Yes/No",$CU$5)),"",CU32/(('2a. Enter LEA Data'!$F36)/20)),"")</f>
        <v/>
      </c>
      <c r="CW32" s="243"/>
      <c r="CX32" s="14"/>
      <c r="CY32" s="241" t="str">
        <f>IFERROR(IF(ISNUMBER(SEARCH("Percentage",$CY$5)),CX32/('2a. Enter LEA Data'!$F36),CX32/('2a. Enter LEA Data'!$F36)/20),"")</f>
        <v/>
      </c>
      <c r="DA32" s="8"/>
      <c r="DB32" s="243"/>
      <c r="DC32" s="14"/>
    </row>
    <row r="33" spans="2:107">
      <c r="B33" s="235" t="str">
        <f>IF('2a. Enter LEA Data'!B37="","",'2a. Enter LEA Data'!B37)</f>
        <v/>
      </c>
      <c r="C33" s="236"/>
      <c r="E33" s="14"/>
      <c r="F33" s="185" t="str">
        <f>IFERROR(E33/'2a. Enter LEA Data'!$J37,"")</f>
        <v/>
      </c>
      <c r="G33" s="189"/>
      <c r="H33" s="14"/>
      <c r="I33" s="185" t="str">
        <f>IFERROR(H33/'2a. Enter LEA Data'!$L37,"")</f>
        <v/>
      </c>
      <c r="J33" s="189"/>
      <c r="K33" s="14"/>
      <c r="L33" s="185" t="str">
        <f>IFERROR(K33/'2a. Enter LEA Data'!$N37,"")</f>
        <v/>
      </c>
      <c r="M33" s="189"/>
      <c r="N33" s="14"/>
      <c r="O33" s="185" t="str">
        <f>IFERROR(N33/'2a. Enter LEA Data'!$P37,"")</f>
        <v/>
      </c>
      <c r="P33" s="189"/>
      <c r="Q33" s="14"/>
      <c r="R33" s="238" t="str">
        <f>IFERROR(Q33/('2a. Enter LEA Data'!$F37/20),"")</f>
        <v/>
      </c>
      <c r="S33" s="243"/>
      <c r="T33" s="14"/>
      <c r="U33" s="239" t="str">
        <f>IFERROR(T33/'2a. Enter LEA Data'!$F37,"")</f>
        <v/>
      </c>
      <c r="V33" s="243"/>
      <c r="W33" s="14"/>
      <c r="X33" s="238" t="str">
        <f>IFERROR(W33/('2a. Enter LEA Data'!$F37/20),"")</f>
        <v/>
      </c>
      <c r="Y33" s="243"/>
      <c r="Z33" s="14"/>
      <c r="AA33" s="239" t="str">
        <f>IFERROR(Z33/'2a. Enter LEA Data'!$F37,"")</f>
        <v/>
      </c>
      <c r="AB33" s="243"/>
      <c r="AC33" s="14"/>
      <c r="AD33" s="238" t="str">
        <f>IFERROR(AC33/('2a. Enter LEA Data'!$F37/20),"")</f>
        <v/>
      </c>
      <c r="AE33" s="243"/>
      <c r="AF33" s="14"/>
      <c r="AG33" s="239" t="str">
        <f>IFERROR(AF33/'2a. Enter LEA Data'!$F37,"")</f>
        <v/>
      </c>
      <c r="AH33" s="243"/>
      <c r="AI33" s="14"/>
      <c r="AJ33" s="238" t="str">
        <f>IFERROR(AI33/('2a. Enter LEA Data'!$F37/20),"")</f>
        <v/>
      </c>
      <c r="AK33" s="243"/>
      <c r="AL33" s="14"/>
      <c r="AM33" s="239" t="str">
        <f>IFERROR(AL33/'2a. Enter LEA Data'!$F37,"")</f>
        <v/>
      </c>
      <c r="AN33" s="243"/>
      <c r="AO33" s="14"/>
      <c r="AP33" s="238" t="str">
        <f>IFERROR(AO33/('2a. Enter LEA Data'!$F37/20),"")</f>
        <v/>
      </c>
      <c r="AQ33" s="243"/>
      <c r="AR33" s="14"/>
      <c r="AS33" s="239" t="str">
        <f>IFERROR(AR33/'2a. Enter LEA Data'!$F37,"")</f>
        <v/>
      </c>
      <c r="AT33" s="189"/>
      <c r="AU33" s="14"/>
      <c r="AV33" s="238" t="str">
        <f>IFERROR(AU33/('2a. Enter LEA Data'!$F37/20),"")</f>
        <v/>
      </c>
      <c r="AW33" s="243"/>
      <c r="AX33" s="14"/>
      <c r="AY33" s="239" t="str">
        <f>IFERROR(AX33/'2a. Enter LEA Data'!$F37,"")</f>
        <v/>
      </c>
      <c r="AZ33" s="240"/>
      <c r="BA33" s="14"/>
      <c r="BB33" s="238" t="str">
        <f>IFERROR(BA33/('2a. Enter LEA Data'!$F37/20),"")</f>
        <v/>
      </c>
      <c r="BC33" s="243"/>
      <c r="BD33" s="14"/>
      <c r="BE33" s="239" t="str">
        <f>IFERROR(BD33/'2a. Enter LEA Data'!$F37,"")</f>
        <v/>
      </c>
      <c r="BF33" s="189"/>
      <c r="BG33" s="14"/>
      <c r="BH33" s="238" t="str">
        <f>IFERROR(BG33/('2a. Enter LEA Data'!$F37/20),"")</f>
        <v/>
      </c>
      <c r="BI33" s="243"/>
      <c r="BJ33" s="14"/>
      <c r="BK33" s="239" t="str">
        <f>IFERROR(BJ33/'2a. Enter LEA Data'!$F37,"")</f>
        <v/>
      </c>
      <c r="BL33" s="189"/>
      <c r="BM33" s="14"/>
      <c r="BN33" s="238" t="str">
        <f>IFERROR(BM33/('2a. Enter LEA Data'!$F37/20),"")</f>
        <v/>
      </c>
      <c r="BO33" s="243"/>
      <c r="BP33" s="14"/>
      <c r="BQ33" s="239" t="str">
        <f>IFERROR(BP33/'2a. Enter LEA Data'!$F37,"")</f>
        <v/>
      </c>
      <c r="BR33" s="189"/>
      <c r="BS33" s="8"/>
      <c r="BT33" s="193"/>
      <c r="BU33" s="243"/>
      <c r="BV33" s="14"/>
      <c r="BW33" s="239" t="str">
        <f>IFERROR(BV33/'2a. Enter LEA Data'!$R37,"")</f>
        <v/>
      </c>
      <c r="BX33" s="189"/>
      <c r="BY33" s="14"/>
      <c r="BZ33" s="238" t="str">
        <f>IFERROR(BY33/('2a. Enter LEA Data'!$T37/20),"")</f>
        <v/>
      </c>
      <c r="CA33" s="243"/>
      <c r="CB33" s="14"/>
      <c r="CC33" s="239" t="str">
        <f>IFERROR(CB33/'2a. Enter LEA Data'!$T37,"")</f>
        <v/>
      </c>
      <c r="CD33" s="189"/>
      <c r="CE33" s="14"/>
      <c r="CF33" s="238" t="str">
        <f>IFERROR(IF(ISNUMBER(SEARCH("Yes/No",$CE$5)),"",CE33/(('2a. Enter LEA Data'!$V37)/20)),"")</f>
        <v/>
      </c>
      <c r="CG33" s="243"/>
      <c r="CH33" s="14"/>
      <c r="CI33" s="239" t="str">
        <f>IFERROR(CH33/('2a. Enter LEA Data'!$V37),"")</f>
        <v/>
      </c>
      <c r="CJ33" s="189"/>
      <c r="CK33" s="8"/>
      <c r="CL33" s="243"/>
      <c r="CM33" s="14"/>
      <c r="CN33" s="189"/>
      <c r="CO33" s="14"/>
      <c r="CP33" s="238" t="str">
        <f>IFERROR(IF(ISNUMBER(SEARCH("Yes/No",$CO$5)),"",CO33/(('2a. Enter LEA Data'!$F37)/20)),"")</f>
        <v/>
      </c>
      <c r="CQ33" s="243"/>
      <c r="CR33" s="14"/>
      <c r="CS33" s="241" t="str">
        <f>IFERROR(IF(CR27="Number of courses who visit the school library at least once per year",CR33/'2a. Enter LEA Data'!X37,IF(CR27="Number of students who accessed the school libraries",CR33/'2a. Enter LEA Data'!F37,CR33/('2a. Enter LEA Data'!F37/20))),"")</f>
        <v/>
      </c>
      <c r="CU33" s="195"/>
      <c r="CV33" s="238" t="str">
        <f>IFERROR(IF(ISNUMBER(SEARCH("Yes/No",$CU$5)),"",CU33/(('2a. Enter LEA Data'!$F37)/20)),"")</f>
        <v/>
      </c>
      <c r="CW33" s="243"/>
      <c r="CX33" s="14"/>
      <c r="CY33" s="241" t="str">
        <f>IFERROR(IF(ISNUMBER(SEARCH("Percentage",$CY$5)),CX33/('2a. Enter LEA Data'!$F37),CX33/('2a. Enter LEA Data'!$F37)/20),"")</f>
        <v/>
      </c>
      <c r="DA33" s="8"/>
      <c r="DB33" s="243"/>
      <c r="DC33" s="14"/>
    </row>
    <row r="34" spans="2:107">
      <c r="B34" s="235" t="str">
        <f>IF('2a. Enter LEA Data'!B38="","",'2a. Enter LEA Data'!B38)</f>
        <v/>
      </c>
      <c r="C34" s="236"/>
      <c r="E34" s="14"/>
      <c r="F34" s="185" t="str">
        <f>IFERROR(E34/'2a. Enter LEA Data'!$J38,"")</f>
        <v/>
      </c>
      <c r="G34" s="189"/>
      <c r="H34" s="14"/>
      <c r="I34" s="185" t="str">
        <f>IFERROR(H34/'2a. Enter LEA Data'!$L38,"")</f>
        <v/>
      </c>
      <c r="J34" s="189"/>
      <c r="K34" s="14"/>
      <c r="L34" s="185" t="str">
        <f>IFERROR(K34/'2a. Enter LEA Data'!$N38,"")</f>
        <v/>
      </c>
      <c r="M34" s="189"/>
      <c r="N34" s="14"/>
      <c r="O34" s="185" t="str">
        <f>IFERROR(N34/'2a. Enter LEA Data'!$P38,"")</f>
        <v/>
      </c>
      <c r="P34" s="189"/>
      <c r="Q34" s="14"/>
      <c r="R34" s="238" t="str">
        <f>IFERROR(Q34/('2a. Enter LEA Data'!$F38/20),"")</f>
        <v/>
      </c>
      <c r="S34" s="243"/>
      <c r="T34" s="14"/>
      <c r="U34" s="239" t="str">
        <f>IFERROR(T34/'2a. Enter LEA Data'!$F38,"")</f>
        <v/>
      </c>
      <c r="V34" s="243"/>
      <c r="W34" s="14"/>
      <c r="X34" s="238" t="str">
        <f>IFERROR(W34/('2a. Enter LEA Data'!$F38/20),"")</f>
        <v/>
      </c>
      <c r="Y34" s="243"/>
      <c r="Z34" s="14"/>
      <c r="AA34" s="239" t="str">
        <f>IFERROR(Z34/'2a. Enter LEA Data'!$F38,"")</f>
        <v/>
      </c>
      <c r="AB34" s="243"/>
      <c r="AC34" s="14"/>
      <c r="AD34" s="238" t="str">
        <f>IFERROR(AC34/('2a. Enter LEA Data'!$F38/20),"")</f>
        <v/>
      </c>
      <c r="AE34" s="243"/>
      <c r="AF34" s="14"/>
      <c r="AG34" s="239" t="str">
        <f>IFERROR(AF34/'2a. Enter LEA Data'!$F38,"")</f>
        <v/>
      </c>
      <c r="AH34" s="243"/>
      <c r="AI34" s="14"/>
      <c r="AJ34" s="238" t="str">
        <f>IFERROR(AI34/('2a. Enter LEA Data'!$F38/20),"")</f>
        <v/>
      </c>
      <c r="AK34" s="243"/>
      <c r="AL34" s="14"/>
      <c r="AM34" s="239" t="str">
        <f>IFERROR(AL34/'2a. Enter LEA Data'!$F38,"")</f>
        <v/>
      </c>
      <c r="AN34" s="243"/>
      <c r="AO34" s="14"/>
      <c r="AP34" s="238" t="str">
        <f>IFERROR(AO34/('2a. Enter LEA Data'!$F38/20),"")</f>
        <v/>
      </c>
      <c r="AQ34" s="243"/>
      <c r="AR34" s="14"/>
      <c r="AS34" s="239" t="str">
        <f>IFERROR(AR34/'2a. Enter LEA Data'!$F38,"")</f>
        <v/>
      </c>
      <c r="AT34" s="189"/>
      <c r="AU34" s="14"/>
      <c r="AV34" s="238" t="str">
        <f>IFERROR(AU34/('2a. Enter LEA Data'!$F38/20),"")</f>
        <v/>
      </c>
      <c r="AW34" s="243"/>
      <c r="AX34" s="14"/>
      <c r="AY34" s="239" t="str">
        <f>IFERROR(AX34/'2a. Enter LEA Data'!$F38,"")</f>
        <v/>
      </c>
      <c r="AZ34" s="240"/>
      <c r="BA34" s="14"/>
      <c r="BB34" s="238" t="str">
        <f>IFERROR(BA34/('2a. Enter LEA Data'!$F38/20),"")</f>
        <v/>
      </c>
      <c r="BC34" s="243"/>
      <c r="BD34" s="14"/>
      <c r="BE34" s="239" t="str">
        <f>IFERROR(BD34/'2a. Enter LEA Data'!$F38,"")</f>
        <v/>
      </c>
      <c r="BF34" s="189"/>
      <c r="BG34" s="14"/>
      <c r="BH34" s="238" t="str">
        <f>IFERROR(BG34/('2a. Enter LEA Data'!$F38/20),"")</f>
        <v/>
      </c>
      <c r="BI34" s="243"/>
      <c r="BJ34" s="14"/>
      <c r="BK34" s="239" t="str">
        <f>IFERROR(BJ34/'2a. Enter LEA Data'!$F38,"")</f>
        <v/>
      </c>
      <c r="BL34" s="189"/>
      <c r="BM34" s="14"/>
      <c r="BN34" s="238" t="str">
        <f>IFERROR(BM34/('2a. Enter LEA Data'!$F38/20),"")</f>
        <v/>
      </c>
      <c r="BO34" s="243"/>
      <c r="BP34" s="14"/>
      <c r="BQ34" s="239" t="str">
        <f>IFERROR(BP34/'2a. Enter LEA Data'!$F38,"")</f>
        <v/>
      </c>
      <c r="BR34" s="189"/>
      <c r="BS34" s="8"/>
      <c r="BT34" s="193"/>
      <c r="BU34" s="243"/>
      <c r="BV34" s="14"/>
      <c r="BW34" s="239" t="str">
        <f>IFERROR(BV34/'2a. Enter LEA Data'!$R38,"")</f>
        <v/>
      </c>
      <c r="BX34" s="189"/>
      <c r="BY34" s="14"/>
      <c r="BZ34" s="238" t="str">
        <f>IFERROR(BY34/('2a. Enter LEA Data'!$T38/20),"")</f>
        <v/>
      </c>
      <c r="CA34" s="243"/>
      <c r="CB34" s="14"/>
      <c r="CC34" s="239" t="str">
        <f>IFERROR(CB34/'2a. Enter LEA Data'!$T38,"")</f>
        <v/>
      </c>
      <c r="CD34" s="189"/>
      <c r="CE34" s="14"/>
      <c r="CF34" s="238" t="str">
        <f>IFERROR(IF(ISNUMBER(SEARCH("Yes/No",$CE$5)),"",CE34/(('2a. Enter LEA Data'!$V38)/20)),"")</f>
        <v/>
      </c>
      <c r="CG34" s="243"/>
      <c r="CH34" s="14"/>
      <c r="CI34" s="239" t="str">
        <f>IFERROR(CH34/('2a. Enter LEA Data'!$V38),"")</f>
        <v/>
      </c>
      <c r="CJ34" s="189"/>
      <c r="CK34" s="8"/>
      <c r="CL34" s="243"/>
      <c r="CM34" s="14"/>
      <c r="CN34" s="189"/>
      <c r="CO34" s="14"/>
      <c r="CP34" s="238" t="str">
        <f>IFERROR(IF(ISNUMBER(SEARCH("Yes/No",$CO$5)),"",CO34/(('2a. Enter LEA Data'!$F38)/20)),"")</f>
        <v/>
      </c>
      <c r="CQ34" s="243"/>
      <c r="CR34" s="14"/>
      <c r="CS34" s="241" t="str">
        <f>IFERROR(IF(CR28="Number of courses who visit the school library at least once per year",CR34/'2a. Enter LEA Data'!X38,IF(CR28="Number of students who accessed the school libraries",CR34/'2a. Enter LEA Data'!F38,CR34/('2a. Enter LEA Data'!F38/20))),"")</f>
        <v/>
      </c>
      <c r="CU34" s="195"/>
      <c r="CV34" s="238" t="str">
        <f>IFERROR(IF(ISNUMBER(SEARCH("Yes/No",$CU$5)),"",CU34/(('2a. Enter LEA Data'!$F38)/20)),"")</f>
        <v/>
      </c>
      <c r="CW34" s="243"/>
      <c r="CX34" s="14"/>
      <c r="CY34" s="241" t="str">
        <f>IFERROR(IF(ISNUMBER(SEARCH("Percentage",$CY$5)),CX34/('2a. Enter LEA Data'!$F38),CX34/('2a. Enter LEA Data'!$F38)/20),"")</f>
        <v/>
      </c>
      <c r="DA34" s="8"/>
      <c r="DB34" s="243"/>
      <c r="DC34" s="14"/>
    </row>
    <row r="35" spans="2:107">
      <c r="B35" s="235" t="str">
        <f>IF('2a. Enter LEA Data'!B39="","",'2a. Enter LEA Data'!B39)</f>
        <v/>
      </c>
      <c r="C35" s="236"/>
      <c r="E35" s="14"/>
      <c r="F35" s="185" t="str">
        <f>IFERROR(E35/'2a. Enter LEA Data'!$J39,"")</f>
        <v/>
      </c>
      <c r="G35" s="189"/>
      <c r="H35" s="14"/>
      <c r="I35" s="185" t="str">
        <f>IFERROR(H35/'2a. Enter LEA Data'!$L39,"")</f>
        <v/>
      </c>
      <c r="J35" s="189"/>
      <c r="K35" s="14"/>
      <c r="L35" s="185" t="str">
        <f>IFERROR(K35/'2a. Enter LEA Data'!$N39,"")</f>
        <v/>
      </c>
      <c r="M35" s="189"/>
      <c r="N35" s="14"/>
      <c r="O35" s="185" t="str">
        <f>IFERROR(N35/'2a. Enter LEA Data'!$P39,"")</f>
        <v/>
      </c>
      <c r="P35" s="189"/>
      <c r="Q35" s="14"/>
      <c r="R35" s="238" t="str">
        <f>IFERROR(Q35/('2a. Enter LEA Data'!$F39/20),"")</f>
        <v/>
      </c>
      <c r="S35" s="243"/>
      <c r="T35" s="14"/>
      <c r="U35" s="239" t="str">
        <f>IFERROR(T35/'2a. Enter LEA Data'!$F39,"")</f>
        <v/>
      </c>
      <c r="V35" s="243"/>
      <c r="W35" s="14"/>
      <c r="X35" s="238" t="str">
        <f>IFERROR(W35/('2a. Enter LEA Data'!$F39/20),"")</f>
        <v/>
      </c>
      <c r="Y35" s="243"/>
      <c r="Z35" s="14"/>
      <c r="AA35" s="239" t="str">
        <f>IFERROR(Z35/'2a. Enter LEA Data'!$F39,"")</f>
        <v/>
      </c>
      <c r="AB35" s="243"/>
      <c r="AC35" s="14"/>
      <c r="AD35" s="238" t="str">
        <f>IFERROR(AC35/('2a. Enter LEA Data'!$F39/20),"")</f>
        <v/>
      </c>
      <c r="AE35" s="243"/>
      <c r="AF35" s="14"/>
      <c r="AG35" s="239" t="str">
        <f>IFERROR(AF35/'2a. Enter LEA Data'!$F39,"")</f>
        <v/>
      </c>
      <c r="AH35" s="243"/>
      <c r="AI35" s="14"/>
      <c r="AJ35" s="238" t="str">
        <f>IFERROR(AI35/('2a. Enter LEA Data'!$F39/20),"")</f>
        <v/>
      </c>
      <c r="AK35" s="243"/>
      <c r="AL35" s="14"/>
      <c r="AM35" s="239" t="str">
        <f>IFERROR(AL35/'2a. Enter LEA Data'!$F39,"")</f>
        <v/>
      </c>
      <c r="AN35" s="243"/>
      <c r="AO35" s="14"/>
      <c r="AP35" s="238" t="str">
        <f>IFERROR(AO35/('2a. Enter LEA Data'!$F39/20),"")</f>
        <v/>
      </c>
      <c r="AQ35" s="243"/>
      <c r="AR35" s="14"/>
      <c r="AS35" s="239" t="str">
        <f>IFERROR(AR35/'2a. Enter LEA Data'!$F39,"")</f>
        <v/>
      </c>
      <c r="AT35" s="189"/>
      <c r="AU35" s="14"/>
      <c r="AV35" s="238" t="str">
        <f>IFERROR(AU35/('2a. Enter LEA Data'!$F39/20),"")</f>
        <v/>
      </c>
      <c r="AW35" s="243"/>
      <c r="AX35" s="14"/>
      <c r="AY35" s="239" t="str">
        <f>IFERROR(AX35/'2a. Enter LEA Data'!$F39,"")</f>
        <v/>
      </c>
      <c r="AZ35" s="240"/>
      <c r="BA35" s="14"/>
      <c r="BB35" s="238" t="str">
        <f>IFERROR(BA35/('2a. Enter LEA Data'!$F39/20),"")</f>
        <v/>
      </c>
      <c r="BC35" s="243"/>
      <c r="BD35" s="14"/>
      <c r="BE35" s="239" t="str">
        <f>IFERROR(BD35/'2a. Enter LEA Data'!$F39,"")</f>
        <v/>
      </c>
      <c r="BF35" s="189"/>
      <c r="BG35" s="14"/>
      <c r="BH35" s="238" t="str">
        <f>IFERROR(BG35/('2a. Enter LEA Data'!$F39/20),"")</f>
        <v/>
      </c>
      <c r="BI35" s="243"/>
      <c r="BJ35" s="14"/>
      <c r="BK35" s="239" t="str">
        <f>IFERROR(BJ35/'2a. Enter LEA Data'!$F39,"")</f>
        <v/>
      </c>
      <c r="BL35" s="189"/>
      <c r="BM35" s="14"/>
      <c r="BN35" s="238" t="str">
        <f>IFERROR(BM35/('2a. Enter LEA Data'!$F39/20),"")</f>
        <v/>
      </c>
      <c r="BO35" s="243"/>
      <c r="BP35" s="14"/>
      <c r="BQ35" s="239" t="str">
        <f>IFERROR(BP35/'2a. Enter LEA Data'!$F39,"")</f>
        <v/>
      </c>
      <c r="BR35" s="189"/>
      <c r="BS35" s="8"/>
      <c r="BT35" s="193"/>
      <c r="BU35" s="243"/>
      <c r="BV35" s="14"/>
      <c r="BW35" s="239" t="str">
        <f>IFERROR(BV35/'2a. Enter LEA Data'!$R39,"")</f>
        <v/>
      </c>
      <c r="BX35" s="189"/>
      <c r="BY35" s="14"/>
      <c r="BZ35" s="238" t="str">
        <f>IFERROR(BY35/('2a. Enter LEA Data'!$T39/20),"")</f>
        <v/>
      </c>
      <c r="CA35" s="243"/>
      <c r="CB35" s="14"/>
      <c r="CC35" s="239" t="str">
        <f>IFERROR(CB35/'2a. Enter LEA Data'!$T39,"")</f>
        <v/>
      </c>
      <c r="CD35" s="189"/>
      <c r="CE35" s="14"/>
      <c r="CF35" s="238" t="str">
        <f>IFERROR(IF(ISNUMBER(SEARCH("Yes/No",$CE$5)),"",CE35/(('2a. Enter LEA Data'!$V39)/20)),"")</f>
        <v/>
      </c>
      <c r="CG35" s="243"/>
      <c r="CH35" s="14"/>
      <c r="CI35" s="239" t="str">
        <f>IFERROR(CH35/('2a. Enter LEA Data'!$V39),"")</f>
        <v/>
      </c>
      <c r="CJ35" s="189"/>
      <c r="CK35" s="8"/>
      <c r="CL35" s="243"/>
      <c r="CM35" s="14"/>
      <c r="CN35" s="189"/>
      <c r="CO35" s="14"/>
      <c r="CP35" s="238" t="str">
        <f>IFERROR(IF(ISNUMBER(SEARCH("Yes/No",$CO$5)),"",CO35/(('2a. Enter LEA Data'!$F39)/20)),"")</f>
        <v/>
      </c>
      <c r="CQ35" s="243"/>
      <c r="CR35" s="14"/>
      <c r="CS35" s="241" t="str">
        <f>IFERROR(IF(CR29="Number of courses who visit the school library at least once per year",CR35/'2a. Enter LEA Data'!X39,IF(CR29="Number of students who accessed the school libraries",CR35/'2a. Enter LEA Data'!F39,CR35/('2a. Enter LEA Data'!F39/20))),"")</f>
        <v/>
      </c>
      <c r="CU35" s="195"/>
      <c r="CV35" s="238" t="str">
        <f>IFERROR(IF(ISNUMBER(SEARCH("Yes/No",$CU$5)),"",CU35/(('2a. Enter LEA Data'!$F39)/20)),"")</f>
        <v/>
      </c>
      <c r="CW35" s="243"/>
      <c r="CX35" s="14"/>
      <c r="CY35" s="241" t="str">
        <f>IFERROR(IF(ISNUMBER(SEARCH("Percentage",$CY$5)),CX35/('2a. Enter LEA Data'!$F39),CX35/('2a. Enter LEA Data'!$F39)/20),"")</f>
        <v/>
      </c>
      <c r="DA35" s="8"/>
      <c r="DB35" s="243"/>
      <c r="DC35" s="14"/>
    </row>
    <row r="36" spans="2:107" ht="15" customHeight="1">
      <c r="B36" s="235" t="str">
        <f>IF('2a. Enter LEA Data'!B40="","",'2a. Enter LEA Data'!B40)</f>
        <v/>
      </c>
      <c r="C36" s="236"/>
      <c r="D36" s="244"/>
      <c r="E36" s="14"/>
      <c r="F36" s="185" t="str">
        <f>IFERROR(E36/'2a. Enter LEA Data'!$J40,"")</f>
        <v/>
      </c>
      <c r="H36" s="14"/>
      <c r="I36" s="185" t="str">
        <f>IFERROR(H36/'2a. Enter LEA Data'!$L40,"")</f>
        <v/>
      </c>
      <c r="K36" s="14"/>
      <c r="L36" s="185" t="str">
        <f>IFERROR(K36/'2a. Enter LEA Data'!$N40,"")</f>
        <v/>
      </c>
      <c r="N36" s="14"/>
      <c r="O36" s="185" t="str">
        <f>IFERROR(N36/'2a. Enter LEA Data'!$P40,"")</f>
        <v/>
      </c>
      <c r="Q36" s="14"/>
      <c r="R36" s="238" t="str">
        <f>IFERROR(Q36/('2a. Enter LEA Data'!$F40/20),"")</f>
        <v/>
      </c>
      <c r="T36" s="14"/>
      <c r="U36" s="239" t="str">
        <f>IFERROR(T36/'2a. Enter LEA Data'!$F40,"")</f>
        <v/>
      </c>
      <c r="W36" s="14"/>
      <c r="X36" s="238" t="str">
        <f>IFERROR(W36/('2a. Enter LEA Data'!$F40/20),"")</f>
        <v/>
      </c>
      <c r="Z36" s="14"/>
      <c r="AA36" s="239" t="str">
        <f>IFERROR(Z36/'2a. Enter LEA Data'!$F40,"")</f>
        <v/>
      </c>
      <c r="AC36" s="14"/>
      <c r="AD36" s="238" t="str">
        <f>IFERROR(AC36/('2a. Enter LEA Data'!$F40/20),"")</f>
        <v/>
      </c>
      <c r="AF36" s="14"/>
      <c r="AG36" s="239" t="str">
        <f>IFERROR(AF36/'2a. Enter LEA Data'!$F40,"")</f>
        <v/>
      </c>
      <c r="AI36" s="14"/>
      <c r="AJ36" s="238" t="str">
        <f>IFERROR(AI36/('2a. Enter LEA Data'!$F40/20),"")</f>
        <v/>
      </c>
      <c r="AL36" s="14"/>
      <c r="AM36" s="239" t="str">
        <f>IFERROR(AL36/'2a. Enter LEA Data'!$F40,"")</f>
        <v/>
      </c>
      <c r="AO36" s="14"/>
      <c r="AP36" s="238" t="str">
        <f>IFERROR(AO36/('2a. Enter LEA Data'!$F40/20),"")</f>
        <v/>
      </c>
      <c r="AQ36" s="245"/>
      <c r="AR36" s="14"/>
      <c r="AS36" s="239" t="str">
        <f>IFERROR(AR36/'2a. Enter LEA Data'!$F40,"")</f>
        <v/>
      </c>
      <c r="AT36" s="246"/>
      <c r="AU36" s="14"/>
      <c r="AV36" s="238" t="str">
        <f>IFERROR(AU36/('2a. Enter LEA Data'!$F40/20),"")</f>
        <v/>
      </c>
      <c r="AW36" s="245"/>
      <c r="AX36" s="14"/>
      <c r="AY36" s="239" t="str">
        <f>IFERROR(AX36/'2a. Enter LEA Data'!$F40,"")</f>
        <v/>
      </c>
      <c r="AZ36" s="247"/>
      <c r="BA36" s="14"/>
      <c r="BB36" s="238" t="str">
        <f>IFERROR(BA36/('2a. Enter LEA Data'!$F40/20),"")</f>
        <v/>
      </c>
      <c r="BC36" s="245"/>
      <c r="BD36" s="14"/>
      <c r="BE36" s="239" t="str">
        <f>IFERROR(BD36/'2a. Enter LEA Data'!$F40,"")</f>
        <v/>
      </c>
      <c r="BG36" s="14"/>
      <c r="BH36" s="238" t="str">
        <f>IFERROR(BG36/('2a. Enter LEA Data'!$F40/20),"")</f>
        <v/>
      </c>
      <c r="BI36" s="245"/>
      <c r="BJ36" s="14"/>
      <c r="BK36" s="239" t="str">
        <f>IFERROR(BJ36/'2a. Enter LEA Data'!$F40,"")</f>
        <v/>
      </c>
      <c r="BM36" s="14"/>
      <c r="BN36" s="238" t="str">
        <f>IFERROR(BM36/('2a. Enter LEA Data'!$F40/20),"")</f>
        <v/>
      </c>
      <c r="BO36" s="245"/>
      <c r="BP36" s="14"/>
      <c r="BQ36" s="239" t="str">
        <f>IFERROR(BP36/'2a. Enter LEA Data'!$F40,"")</f>
        <v/>
      </c>
      <c r="BS36" s="8"/>
      <c r="BT36" s="193"/>
      <c r="BU36" s="245"/>
      <c r="BV36" s="14"/>
      <c r="BW36" s="239" t="str">
        <f>IFERROR(BV36/'2a. Enter LEA Data'!$R40,"")</f>
        <v/>
      </c>
      <c r="BY36" s="14"/>
      <c r="BZ36" s="238" t="str">
        <f>IFERROR(BY36/('2a. Enter LEA Data'!$T40/20),"")</f>
        <v/>
      </c>
      <c r="CA36" s="245"/>
      <c r="CB36" s="14"/>
      <c r="CC36" s="239" t="str">
        <f>IFERROR(CB36/'2a. Enter LEA Data'!$T40,"")</f>
        <v/>
      </c>
      <c r="CE36" s="14"/>
      <c r="CF36" s="238" t="str">
        <f>IFERROR(IF(ISNUMBER(SEARCH("Yes/No",$CE$5)),"",CE36/(('2a. Enter LEA Data'!$V40)/20)),"")</f>
        <v/>
      </c>
      <c r="CG36" s="245"/>
      <c r="CH36" s="14"/>
      <c r="CI36" s="239" t="str">
        <f>IFERROR(CH36/('2a. Enter LEA Data'!$V40),"")</f>
        <v/>
      </c>
      <c r="CK36" s="8"/>
      <c r="CL36" s="245"/>
      <c r="CM36" s="14"/>
      <c r="CO36" s="14"/>
      <c r="CP36" s="238" t="str">
        <f>IFERROR(IF(ISNUMBER(SEARCH("Yes/No",$CO$5)),"",CO36/(('2a. Enter LEA Data'!$F40)/20)),"")</f>
        <v/>
      </c>
      <c r="CQ36" s="245"/>
      <c r="CR36" s="14"/>
      <c r="CS36" s="241" t="str">
        <f>IFERROR(IF(CR30="Number of courses who visit the school library at least once per year",CR36/'2a. Enter LEA Data'!X40,IF(CR30="Number of students who accessed the school libraries",CR36/'2a. Enter LEA Data'!F40,CR36/('2a. Enter LEA Data'!F40/20))),"")</f>
        <v/>
      </c>
      <c r="CU36" s="195"/>
      <c r="CV36" s="238" t="str">
        <f>IFERROR(IF(ISNUMBER(SEARCH("Yes/No",$CU$5)),"",CU36/(('2a. Enter LEA Data'!$F40)/20)),"")</f>
        <v/>
      </c>
      <c r="CW36" s="245"/>
      <c r="CX36" s="14"/>
      <c r="CY36" s="241" t="str">
        <f>IFERROR(IF(ISNUMBER(SEARCH("Percentage",$CY$5)),CX36/('2a. Enter LEA Data'!$F40),CX36/('2a. Enter LEA Data'!$F40)/20),"")</f>
        <v/>
      </c>
      <c r="DA36" s="8"/>
      <c r="DB36" s="245"/>
      <c r="DC36" s="14"/>
    </row>
    <row r="37" spans="2:107">
      <c r="B37" s="235" t="str">
        <f>IF('2a. Enter LEA Data'!B41="","",'2a. Enter LEA Data'!B41)</f>
        <v/>
      </c>
      <c r="C37" s="236"/>
      <c r="D37" s="244"/>
      <c r="E37" s="14"/>
      <c r="F37" s="185" t="str">
        <f>IFERROR(E37/'2a. Enter LEA Data'!$J41,"")</f>
        <v/>
      </c>
      <c r="H37" s="14"/>
      <c r="I37" s="185" t="str">
        <f>IFERROR(H37/'2a. Enter LEA Data'!$L41,"")</f>
        <v/>
      </c>
      <c r="K37" s="14"/>
      <c r="L37" s="185" t="str">
        <f>IFERROR(K37/'2a. Enter LEA Data'!$N41,"")</f>
        <v/>
      </c>
      <c r="N37" s="14"/>
      <c r="O37" s="185" t="str">
        <f>IFERROR(N37/'2a. Enter LEA Data'!$P41,"")</f>
        <v/>
      </c>
      <c r="Q37" s="14"/>
      <c r="R37" s="238" t="str">
        <f>IFERROR(Q37/('2a. Enter LEA Data'!$F41/20),"")</f>
        <v/>
      </c>
      <c r="T37" s="14"/>
      <c r="U37" s="239" t="str">
        <f>IFERROR(T37/'2a. Enter LEA Data'!$F41,"")</f>
        <v/>
      </c>
      <c r="W37" s="14"/>
      <c r="X37" s="238" t="str">
        <f>IFERROR(W37/('2a. Enter LEA Data'!$F41/20),"")</f>
        <v/>
      </c>
      <c r="Z37" s="14"/>
      <c r="AA37" s="239" t="str">
        <f>IFERROR(Z37/'2a. Enter LEA Data'!$F41,"")</f>
        <v/>
      </c>
      <c r="AC37" s="14"/>
      <c r="AD37" s="238" t="str">
        <f>IFERROR(AC37/('2a. Enter LEA Data'!$F41/20),"")</f>
        <v/>
      </c>
      <c r="AF37" s="14"/>
      <c r="AG37" s="239" t="str">
        <f>IFERROR(AF37/'2a. Enter LEA Data'!$F41,"")</f>
        <v/>
      </c>
      <c r="AI37" s="14"/>
      <c r="AJ37" s="238" t="str">
        <f>IFERROR(AI37/('2a. Enter LEA Data'!$F41/20),"")</f>
        <v/>
      </c>
      <c r="AL37" s="14"/>
      <c r="AM37" s="239" t="str">
        <f>IFERROR(AL37/'2a. Enter LEA Data'!$F41,"")</f>
        <v/>
      </c>
      <c r="AO37" s="14"/>
      <c r="AP37" s="238" t="str">
        <f>IFERROR(AO37/('2a. Enter LEA Data'!$F41/20),"")</f>
        <v/>
      </c>
      <c r="AQ37" s="245"/>
      <c r="AR37" s="14"/>
      <c r="AS37" s="239" t="str">
        <f>IFERROR(AR37/'2a. Enter LEA Data'!$F41,"")</f>
        <v/>
      </c>
      <c r="AT37" s="246"/>
      <c r="AU37" s="14"/>
      <c r="AV37" s="238" t="str">
        <f>IFERROR(AU37/('2a. Enter LEA Data'!$F41/20),"")</f>
        <v/>
      </c>
      <c r="AW37" s="245"/>
      <c r="AX37" s="14"/>
      <c r="AY37" s="239" t="str">
        <f>IFERROR(AX37/'2a. Enter LEA Data'!$F41,"")</f>
        <v/>
      </c>
      <c r="AZ37" s="247"/>
      <c r="BA37" s="14"/>
      <c r="BB37" s="238" t="str">
        <f>IFERROR(BA37/('2a. Enter LEA Data'!$F41/20),"")</f>
        <v/>
      </c>
      <c r="BC37" s="245"/>
      <c r="BD37" s="14"/>
      <c r="BE37" s="239" t="str">
        <f>IFERROR(BD37/'2a. Enter LEA Data'!$F41,"")</f>
        <v/>
      </c>
      <c r="BG37" s="14"/>
      <c r="BH37" s="238" t="str">
        <f>IFERROR(BG37/('2a. Enter LEA Data'!$F41/20),"")</f>
        <v/>
      </c>
      <c r="BI37" s="245"/>
      <c r="BJ37" s="14"/>
      <c r="BK37" s="239" t="str">
        <f>IFERROR(BJ37/'2a. Enter LEA Data'!$F41,"")</f>
        <v/>
      </c>
      <c r="BM37" s="14"/>
      <c r="BN37" s="238" t="str">
        <f>IFERROR(BM37/('2a. Enter LEA Data'!$F41/20),"")</f>
        <v/>
      </c>
      <c r="BO37" s="245"/>
      <c r="BP37" s="14"/>
      <c r="BQ37" s="239" t="str">
        <f>IFERROR(BP37/'2a. Enter LEA Data'!$F41,"")</f>
        <v/>
      </c>
      <c r="BS37" s="8"/>
      <c r="BT37" s="193"/>
      <c r="BU37" s="245"/>
      <c r="BV37" s="14"/>
      <c r="BW37" s="239" t="str">
        <f>IFERROR(BV37/'2a. Enter LEA Data'!$R41,"")</f>
        <v/>
      </c>
      <c r="BY37" s="14"/>
      <c r="BZ37" s="238" t="str">
        <f>IFERROR(BY37/('2a. Enter LEA Data'!$T41/20),"")</f>
        <v/>
      </c>
      <c r="CA37" s="245"/>
      <c r="CB37" s="14"/>
      <c r="CC37" s="239" t="str">
        <f>IFERROR(CB37/'2a. Enter LEA Data'!$T41,"")</f>
        <v/>
      </c>
      <c r="CE37" s="14"/>
      <c r="CF37" s="238" t="str">
        <f>IFERROR(IF(ISNUMBER(SEARCH("Yes/No",$CE$5)),"",CE37/(('2a. Enter LEA Data'!$V41)/20)),"")</f>
        <v/>
      </c>
      <c r="CG37" s="245"/>
      <c r="CH37" s="14"/>
      <c r="CI37" s="239" t="str">
        <f>IFERROR(CH37/('2a. Enter LEA Data'!$V41),"")</f>
        <v/>
      </c>
      <c r="CK37" s="8"/>
      <c r="CL37" s="245"/>
      <c r="CM37" s="14"/>
      <c r="CO37" s="14"/>
      <c r="CP37" s="238" t="str">
        <f>IFERROR(IF(ISNUMBER(SEARCH("Yes/No",$CO$5)),"",CO37/(('2a. Enter LEA Data'!$F41)/20)),"")</f>
        <v/>
      </c>
      <c r="CQ37" s="245"/>
      <c r="CR37" s="14"/>
      <c r="CS37" s="241" t="str">
        <f>IFERROR(IF(CR31="Number of courses who visit the school library at least once per year",CR37/'2a. Enter LEA Data'!X41,IF(CR31="Number of students who accessed the school libraries",CR37/'2a. Enter LEA Data'!F41,CR37/('2a. Enter LEA Data'!F41/20))),"")</f>
        <v/>
      </c>
      <c r="CU37" s="195"/>
      <c r="CV37" s="238" t="str">
        <f>IFERROR(IF(ISNUMBER(SEARCH("Yes/No",$CU$5)),"",CU37/(('2a. Enter LEA Data'!$F41)/20)),"")</f>
        <v/>
      </c>
      <c r="CW37" s="245"/>
      <c r="CX37" s="14"/>
      <c r="CY37" s="241" t="str">
        <f>IFERROR(IF(ISNUMBER(SEARCH("Percentage",$CY$5)),CX37/('2a. Enter LEA Data'!$F41),CX37/('2a. Enter LEA Data'!$F41)/20),"")</f>
        <v/>
      </c>
      <c r="DA37" s="8"/>
      <c r="DB37" s="245"/>
      <c r="DC37" s="14"/>
    </row>
    <row r="38" spans="2:107">
      <c r="B38" s="235" t="str">
        <f>IF('2a. Enter LEA Data'!B42="","",'2a. Enter LEA Data'!B42)</f>
        <v/>
      </c>
      <c r="C38" s="236"/>
      <c r="E38" s="14"/>
      <c r="F38" s="185" t="str">
        <f>IFERROR(E38/'2a. Enter LEA Data'!$J42,"")</f>
        <v/>
      </c>
      <c r="H38" s="14"/>
      <c r="I38" s="185" t="str">
        <f>IFERROR(H38/'2a. Enter LEA Data'!$L42,"")</f>
        <v/>
      </c>
      <c r="K38" s="14"/>
      <c r="L38" s="185" t="str">
        <f>IFERROR(K38/'2a. Enter LEA Data'!$N42,"")</f>
        <v/>
      </c>
      <c r="N38" s="14"/>
      <c r="O38" s="185" t="str">
        <f>IFERROR(N38/'2a. Enter LEA Data'!$P42,"")</f>
        <v/>
      </c>
      <c r="Q38" s="14"/>
      <c r="R38" s="238" t="str">
        <f>IFERROR(Q38/('2a. Enter LEA Data'!$F42/20),"")</f>
        <v/>
      </c>
      <c r="T38" s="14"/>
      <c r="U38" s="239" t="str">
        <f>IFERROR(T38/'2a. Enter LEA Data'!$F42,"")</f>
        <v/>
      </c>
      <c r="W38" s="14"/>
      <c r="X38" s="238" t="str">
        <f>IFERROR(W38/('2a. Enter LEA Data'!$F42/20),"")</f>
        <v/>
      </c>
      <c r="Z38" s="14"/>
      <c r="AA38" s="239" t="str">
        <f>IFERROR(Z38/'2a. Enter LEA Data'!$F42,"")</f>
        <v/>
      </c>
      <c r="AC38" s="14"/>
      <c r="AD38" s="238" t="str">
        <f>IFERROR(AC38/('2a. Enter LEA Data'!$F42/20),"")</f>
        <v/>
      </c>
      <c r="AF38" s="14"/>
      <c r="AG38" s="239" t="str">
        <f>IFERROR(AF38/'2a. Enter LEA Data'!$F42,"")</f>
        <v/>
      </c>
      <c r="AI38" s="14"/>
      <c r="AJ38" s="238" t="str">
        <f>IFERROR(AI38/('2a. Enter LEA Data'!$F42/20),"")</f>
        <v/>
      </c>
      <c r="AL38" s="14"/>
      <c r="AM38" s="239" t="str">
        <f>IFERROR(AL38/'2a. Enter LEA Data'!$F42,"")</f>
        <v/>
      </c>
      <c r="AO38" s="14"/>
      <c r="AP38" s="238" t="str">
        <f>IFERROR(AO38/('2a. Enter LEA Data'!$F42/20),"")</f>
        <v/>
      </c>
      <c r="AQ38" s="245"/>
      <c r="AR38" s="14"/>
      <c r="AS38" s="239" t="str">
        <f>IFERROR(AR38/'2a. Enter LEA Data'!$F42,"")</f>
        <v/>
      </c>
      <c r="AT38" s="246"/>
      <c r="AU38" s="14"/>
      <c r="AV38" s="238" t="str">
        <f>IFERROR(AU38/('2a. Enter LEA Data'!$F42/20),"")</f>
        <v/>
      </c>
      <c r="AW38" s="245"/>
      <c r="AX38" s="14"/>
      <c r="AY38" s="239" t="str">
        <f>IFERROR(AX38/'2a. Enter LEA Data'!$F42,"")</f>
        <v/>
      </c>
      <c r="AZ38" s="247"/>
      <c r="BA38" s="14"/>
      <c r="BB38" s="238" t="str">
        <f>IFERROR(BA38/('2a. Enter LEA Data'!$F42/20),"")</f>
        <v/>
      </c>
      <c r="BC38" s="245"/>
      <c r="BD38" s="14"/>
      <c r="BE38" s="239" t="str">
        <f>IFERROR(BD38/'2a. Enter LEA Data'!$F42,"")</f>
        <v/>
      </c>
      <c r="BG38" s="14"/>
      <c r="BH38" s="238" t="str">
        <f>IFERROR(BG38/('2a. Enter LEA Data'!$F42/20),"")</f>
        <v/>
      </c>
      <c r="BI38" s="245"/>
      <c r="BJ38" s="14"/>
      <c r="BK38" s="239" t="str">
        <f>IFERROR(BJ38/'2a. Enter LEA Data'!$F42,"")</f>
        <v/>
      </c>
      <c r="BM38" s="14"/>
      <c r="BN38" s="238" t="str">
        <f>IFERROR(BM38/('2a. Enter LEA Data'!$F42/20),"")</f>
        <v/>
      </c>
      <c r="BO38" s="245"/>
      <c r="BP38" s="14"/>
      <c r="BQ38" s="239" t="str">
        <f>IFERROR(BP38/'2a. Enter LEA Data'!$F42,"")</f>
        <v/>
      </c>
      <c r="BS38" s="8"/>
      <c r="BT38" s="193"/>
      <c r="BU38" s="245"/>
      <c r="BV38" s="14"/>
      <c r="BW38" s="239" t="str">
        <f>IFERROR(BV38/'2a. Enter LEA Data'!$R42,"")</f>
        <v/>
      </c>
      <c r="BY38" s="14"/>
      <c r="BZ38" s="238" t="str">
        <f>IFERROR(BY38/('2a. Enter LEA Data'!$T42/20),"")</f>
        <v/>
      </c>
      <c r="CA38" s="245"/>
      <c r="CB38" s="14"/>
      <c r="CC38" s="239" t="str">
        <f>IFERROR(CB38/'2a. Enter LEA Data'!$T42,"")</f>
        <v/>
      </c>
      <c r="CE38" s="14"/>
      <c r="CF38" s="238" t="str">
        <f>IFERROR(IF(ISNUMBER(SEARCH("Yes/No",$CE$5)),"",CE38/(('2a. Enter LEA Data'!$V42)/20)),"")</f>
        <v/>
      </c>
      <c r="CG38" s="245"/>
      <c r="CH38" s="14"/>
      <c r="CI38" s="239" t="str">
        <f>IFERROR(CH38/('2a. Enter LEA Data'!$V42),"")</f>
        <v/>
      </c>
      <c r="CK38" s="8"/>
      <c r="CL38" s="245"/>
      <c r="CM38" s="14"/>
      <c r="CO38" s="14"/>
      <c r="CP38" s="238" t="str">
        <f>IFERROR(IF(ISNUMBER(SEARCH("Yes/No",$CO$5)),"",CO38/(('2a. Enter LEA Data'!$F42)/20)),"")</f>
        <v/>
      </c>
      <c r="CQ38" s="245"/>
      <c r="CR38" s="14"/>
      <c r="CS38" s="241" t="str">
        <f>IFERROR(IF(CR32="Number of courses who visit the school library at least once per year",CR38/'2a. Enter LEA Data'!X42,IF(CR32="Number of students who accessed the school libraries",CR38/'2a. Enter LEA Data'!F42,CR38/('2a. Enter LEA Data'!F42/20))),"")</f>
        <v/>
      </c>
      <c r="CU38" s="195"/>
      <c r="CV38" s="238" t="str">
        <f>IFERROR(IF(ISNUMBER(SEARCH("Yes/No",$CU$5)),"",CU38/(('2a. Enter LEA Data'!$F42)/20)),"")</f>
        <v/>
      </c>
      <c r="CW38" s="245"/>
      <c r="CX38" s="14"/>
      <c r="CY38" s="241" t="str">
        <f>IFERROR(IF(ISNUMBER(SEARCH("Percentage",$CY$5)),CX38/('2a. Enter LEA Data'!$F42),CX38/('2a. Enter LEA Data'!$F42)/20),"")</f>
        <v/>
      </c>
      <c r="DA38" s="8"/>
      <c r="DB38" s="245"/>
      <c r="DC38" s="14"/>
    </row>
    <row r="39" spans="2:107">
      <c r="B39" s="235" t="str">
        <f>IF('2a. Enter LEA Data'!B43="","",'2a. Enter LEA Data'!B43)</f>
        <v/>
      </c>
      <c r="C39" s="236"/>
      <c r="E39" s="14"/>
      <c r="F39" s="185" t="str">
        <f>IFERROR(E39/'2a. Enter LEA Data'!$J43,"")</f>
        <v/>
      </c>
      <c r="H39" s="14"/>
      <c r="I39" s="185" t="str">
        <f>IFERROR(H39/'2a. Enter LEA Data'!$L43,"")</f>
        <v/>
      </c>
      <c r="K39" s="14"/>
      <c r="L39" s="185" t="str">
        <f>IFERROR(K39/'2a. Enter LEA Data'!$N43,"")</f>
        <v/>
      </c>
      <c r="N39" s="14"/>
      <c r="O39" s="185" t="str">
        <f>IFERROR(N39/'2a. Enter LEA Data'!$P43,"")</f>
        <v/>
      </c>
      <c r="Q39" s="14"/>
      <c r="R39" s="238" t="str">
        <f>IFERROR(Q39/('2a. Enter LEA Data'!$F43/20),"")</f>
        <v/>
      </c>
      <c r="T39" s="14"/>
      <c r="U39" s="239" t="str">
        <f>IFERROR(T39/'2a. Enter LEA Data'!$F43,"")</f>
        <v/>
      </c>
      <c r="W39" s="14"/>
      <c r="X39" s="238" t="str">
        <f>IFERROR(W39/('2a. Enter LEA Data'!$F43/20),"")</f>
        <v/>
      </c>
      <c r="Z39" s="14"/>
      <c r="AA39" s="239" t="str">
        <f>IFERROR(Z39/'2a. Enter LEA Data'!$F43,"")</f>
        <v/>
      </c>
      <c r="AC39" s="14"/>
      <c r="AD39" s="238" t="str">
        <f>IFERROR(AC39/('2a. Enter LEA Data'!$F43/20),"")</f>
        <v/>
      </c>
      <c r="AF39" s="14"/>
      <c r="AG39" s="239" t="str">
        <f>IFERROR(AF39/'2a. Enter LEA Data'!$F43,"")</f>
        <v/>
      </c>
      <c r="AI39" s="14"/>
      <c r="AJ39" s="238" t="str">
        <f>IFERROR(AI39/('2a. Enter LEA Data'!$F43/20),"")</f>
        <v/>
      </c>
      <c r="AL39" s="14"/>
      <c r="AM39" s="239" t="str">
        <f>IFERROR(AL39/'2a. Enter LEA Data'!$F43,"")</f>
        <v/>
      </c>
      <c r="AO39" s="14"/>
      <c r="AP39" s="238" t="str">
        <f>IFERROR(AO39/('2a. Enter LEA Data'!$F43/20),"")</f>
        <v/>
      </c>
      <c r="AQ39" s="245"/>
      <c r="AR39" s="14"/>
      <c r="AS39" s="239" t="str">
        <f>IFERROR(AR39/'2a. Enter LEA Data'!$F43,"")</f>
        <v/>
      </c>
      <c r="AU39" s="14"/>
      <c r="AV39" s="238" t="str">
        <f>IFERROR(AU39/('2a. Enter LEA Data'!$F43/20),"")</f>
        <v/>
      </c>
      <c r="AW39" s="245"/>
      <c r="AX39" s="14"/>
      <c r="AY39" s="239" t="str">
        <f>IFERROR(AX39/'2a. Enter LEA Data'!$F43,"")</f>
        <v/>
      </c>
      <c r="AZ39" s="247"/>
      <c r="BA39" s="14"/>
      <c r="BB39" s="238" t="str">
        <f>IFERROR(BA39/('2a. Enter LEA Data'!$F43/20),"")</f>
        <v/>
      </c>
      <c r="BC39" s="245"/>
      <c r="BD39" s="14"/>
      <c r="BE39" s="239" t="str">
        <f>IFERROR(BD39/'2a. Enter LEA Data'!$F43,"")</f>
        <v/>
      </c>
      <c r="BG39" s="14"/>
      <c r="BH39" s="238" t="str">
        <f>IFERROR(BG39/('2a. Enter LEA Data'!$F43/20),"")</f>
        <v/>
      </c>
      <c r="BI39" s="245"/>
      <c r="BJ39" s="14"/>
      <c r="BK39" s="239" t="str">
        <f>IFERROR(BJ39/'2a. Enter LEA Data'!$F43,"")</f>
        <v/>
      </c>
      <c r="BM39" s="14"/>
      <c r="BN39" s="238" t="str">
        <f>IFERROR(BM39/('2a. Enter LEA Data'!$F43/20),"")</f>
        <v/>
      </c>
      <c r="BO39" s="245"/>
      <c r="BP39" s="14"/>
      <c r="BQ39" s="239" t="str">
        <f>IFERROR(BP39/'2a. Enter LEA Data'!$F43,"")</f>
        <v/>
      </c>
      <c r="BS39" s="8"/>
      <c r="BT39" s="193"/>
      <c r="BU39" s="245"/>
      <c r="BV39" s="14"/>
      <c r="BW39" s="239" t="str">
        <f>IFERROR(BV39/'2a. Enter LEA Data'!$R43,"")</f>
        <v/>
      </c>
      <c r="BY39" s="14"/>
      <c r="BZ39" s="238" t="str">
        <f>IFERROR(BY39/('2a. Enter LEA Data'!$T43/20),"")</f>
        <v/>
      </c>
      <c r="CA39" s="245"/>
      <c r="CB39" s="14"/>
      <c r="CC39" s="239" t="str">
        <f>IFERROR(CB39/'2a. Enter LEA Data'!$T43,"")</f>
        <v/>
      </c>
      <c r="CE39" s="14"/>
      <c r="CF39" s="238" t="str">
        <f>IFERROR(IF(ISNUMBER(SEARCH("Yes/No",$CE$5)),"",CE39/(('2a. Enter LEA Data'!$V43)/20)),"")</f>
        <v/>
      </c>
      <c r="CG39" s="245"/>
      <c r="CH39" s="14"/>
      <c r="CI39" s="239" t="str">
        <f>IFERROR(CH39/('2a. Enter LEA Data'!$V43),"")</f>
        <v/>
      </c>
      <c r="CK39" s="8"/>
      <c r="CL39" s="245"/>
      <c r="CM39" s="14"/>
      <c r="CO39" s="14"/>
      <c r="CP39" s="238" t="str">
        <f>IFERROR(IF(ISNUMBER(SEARCH("Yes/No",$CO$5)),"",CO39/(('2a. Enter LEA Data'!$F43)/20)),"")</f>
        <v/>
      </c>
      <c r="CQ39" s="245"/>
      <c r="CR39" s="14"/>
      <c r="CS39" s="241" t="str">
        <f>IFERROR(IF(CR33="Number of courses who visit the school library at least once per year",CR39/'2a. Enter LEA Data'!X43,IF(CR33="Number of students who accessed the school libraries",CR39/'2a. Enter LEA Data'!F43,CR39/('2a. Enter LEA Data'!F43/20))),"")</f>
        <v/>
      </c>
      <c r="CU39" s="195"/>
      <c r="CV39" s="238" t="str">
        <f>IFERROR(IF(ISNUMBER(SEARCH("Yes/No",$CU$5)),"",CU39/(('2a. Enter LEA Data'!$F43)/20)),"")</f>
        <v/>
      </c>
      <c r="CW39" s="245"/>
      <c r="CX39" s="14"/>
      <c r="CY39" s="241" t="str">
        <f>IFERROR(IF(ISNUMBER(SEARCH("Percentage",$CY$5)),CX39/('2a. Enter LEA Data'!$F43),CX39/('2a. Enter LEA Data'!$F43)/20),"")</f>
        <v/>
      </c>
      <c r="DA39" s="8"/>
      <c r="DB39" s="245"/>
      <c r="DC39" s="14"/>
    </row>
    <row r="40" spans="2:107">
      <c r="B40" s="235" t="str">
        <f>IF('2a. Enter LEA Data'!B44="","",'2a. Enter LEA Data'!B44)</f>
        <v/>
      </c>
      <c r="C40" s="236"/>
      <c r="E40" s="14"/>
      <c r="F40" s="185" t="str">
        <f>IFERROR(E40/'2a. Enter LEA Data'!$J44,"")</f>
        <v/>
      </c>
      <c r="H40" s="14"/>
      <c r="I40" s="185" t="str">
        <f>IFERROR(H40/'2a. Enter LEA Data'!$L44,"")</f>
        <v/>
      </c>
      <c r="K40" s="14"/>
      <c r="L40" s="185" t="str">
        <f>IFERROR(K40/'2a. Enter LEA Data'!$N44,"")</f>
        <v/>
      </c>
      <c r="N40" s="14"/>
      <c r="O40" s="185" t="str">
        <f>IFERROR(N40/'2a. Enter LEA Data'!$P44,"")</f>
        <v/>
      </c>
      <c r="Q40" s="14"/>
      <c r="R40" s="238" t="str">
        <f>IFERROR(Q40/('2a. Enter LEA Data'!$F44/20),"")</f>
        <v/>
      </c>
      <c r="T40" s="14"/>
      <c r="U40" s="239" t="str">
        <f>IFERROR(T40/'2a. Enter LEA Data'!$F44,"")</f>
        <v/>
      </c>
      <c r="W40" s="14"/>
      <c r="X40" s="238" t="str">
        <f>IFERROR(W40/('2a. Enter LEA Data'!$F44/20),"")</f>
        <v/>
      </c>
      <c r="Z40" s="14"/>
      <c r="AA40" s="239" t="str">
        <f>IFERROR(Z40/'2a. Enter LEA Data'!$F44,"")</f>
        <v/>
      </c>
      <c r="AC40" s="14"/>
      <c r="AD40" s="238" t="str">
        <f>IFERROR(AC40/('2a. Enter LEA Data'!$F44/20),"")</f>
        <v/>
      </c>
      <c r="AF40" s="14"/>
      <c r="AG40" s="239" t="str">
        <f>IFERROR(AF40/'2a. Enter LEA Data'!$F44,"")</f>
        <v/>
      </c>
      <c r="AI40" s="14"/>
      <c r="AJ40" s="238" t="str">
        <f>IFERROR(AI40/('2a. Enter LEA Data'!$F44/20),"")</f>
        <v/>
      </c>
      <c r="AL40" s="14"/>
      <c r="AM40" s="239" t="str">
        <f>IFERROR(AL40/'2a. Enter LEA Data'!$F44,"")</f>
        <v/>
      </c>
      <c r="AO40" s="14"/>
      <c r="AP40" s="238" t="str">
        <f>IFERROR(AO40/('2a. Enter LEA Data'!$F44/20),"")</f>
        <v/>
      </c>
      <c r="AQ40" s="245"/>
      <c r="AR40" s="14"/>
      <c r="AS40" s="239" t="str">
        <f>IFERROR(AR40/'2a. Enter LEA Data'!$F44,"")</f>
        <v/>
      </c>
      <c r="AU40" s="14"/>
      <c r="AV40" s="238" t="str">
        <f>IFERROR(AU40/('2a. Enter LEA Data'!$F44/20),"")</f>
        <v/>
      </c>
      <c r="AW40" s="245"/>
      <c r="AX40" s="14"/>
      <c r="AY40" s="239" t="str">
        <f>IFERROR(AX40/'2a. Enter LEA Data'!$F44,"")</f>
        <v/>
      </c>
      <c r="AZ40" s="247"/>
      <c r="BA40" s="14"/>
      <c r="BB40" s="238" t="str">
        <f>IFERROR(BA40/('2a. Enter LEA Data'!$F44/20),"")</f>
        <v/>
      </c>
      <c r="BC40" s="245"/>
      <c r="BD40" s="14"/>
      <c r="BE40" s="239" t="str">
        <f>IFERROR(BD40/'2a. Enter LEA Data'!$F44,"")</f>
        <v/>
      </c>
      <c r="BG40" s="14"/>
      <c r="BH40" s="238" t="str">
        <f>IFERROR(BG40/('2a. Enter LEA Data'!$F44/20),"")</f>
        <v/>
      </c>
      <c r="BI40" s="245"/>
      <c r="BJ40" s="14"/>
      <c r="BK40" s="239" t="str">
        <f>IFERROR(BJ40/'2a. Enter LEA Data'!$F44,"")</f>
        <v/>
      </c>
      <c r="BM40" s="14"/>
      <c r="BN40" s="238" t="str">
        <f>IFERROR(BM40/('2a. Enter LEA Data'!$F44/20),"")</f>
        <v/>
      </c>
      <c r="BO40" s="245"/>
      <c r="BP40" s="14"/>
      <c r="BQ40" s="239" t="str">
        <f>IFERROR(BP40/'2a. Enter LEA Data'!$F44,"")</f>
        <v/>
      </c>
      <c r="BS40" s="8"/>
      <c r="BT40" s="193"/>
      <c r="BU40" s="245"/>
      <c r="BV40" s="14"/>
      <c r="BW40" s="239" t="str">
        <f>IFERROR(BV40/'2a. Enter LEA Data'!$R44,"")</f>
        <v/>
      </c>
      <c r="BY40" s="14"/>
      <c r="BZ40" s="238" t="str">
        <f>IFERROR(BY40/('2a. Enter LEA Data'!$T44/20),"")</f>
        <v/>
      </c>
      <c r="CA40" s="245"/>
      <c r="CB40" s="14"/>
      <c r="CC40" s="239" t="str">
        <f>IFERROR(CB40/'2a. Enter LEA Data'!$T44,"")</f>
        <v/>
      </c>
      <c r="CE40" s="14"/>
      <c r="CF40" s="238" t="str">
        <f>IFERROR(IF(ISNUMBER(SEARCH("Yes/No",$CE$5)),"",CE40/(('2a. Enter LEA Data'!$V44)/20)),"")</f>
        <v/>
      </c>
      <c r="CG40" s="245"/>
      <c r="CH40" s="14"/>
      <c r="CI40" s="239" t="str">
        <f>IFERROR(CH40/('2a. Enter LEA Data'!$V44),"")</f>
        <v/>
      </c>
      <c r="CK40" s="8"/>
      <c r="CL40" s="245"/>
      <c r="CM40" s="14"/>
      <c r="CO40" s="14"/>
      <c r="CP40" s="238" t="str">
        <f>IFERROR(IF(ISNUMBER(SEARCH("Yes/No",$CO$5)),"",CO40/(('2a. Enter LEA Data'!$F44)/20)),"")</f>
        <v/>
      </c>
      <c r="CQ40" s="245"/>
      <c r="CR40" s="14"/>
      <c r="CS40" s="241" t="str">
        <f>IFERROR(IF(CR34="Number of courses who visit the school library at least once per year",CR40/'2a. Enter LEA Data'!X44,IF(CR34="Number of students who accessed the school libraries",CR40/'2a. Enter LEA Data'!F44,CR40/('2a. Enter LEA Data'!F44/20))),"")</f>
        <v/>
      </c>
      <c r="CU40" s="195"/>
      <c r="CV40" s="238" t="str">
        <f>IFERROR(IF(ISNUMBER(SEARCH("Yes/No",$CU$5)),"",CU40/(('2a. Enter LEA Data'!$F44)/20)),"")</f>
        <v/>
      </c>
      <c r="CW40" s="245"/>
      <c r="CX40" s="14"/>
      <c r="CY40" s="241" t="str">
        <f>IFERROR(IF(ISNUMBER(SEARCH("Percentage",$CY$5)),CX40/('2a. Enter LEA Data'!$F44),CX40/('2a. Enter LEA Data'!$F44)/20),"")</f>
        <v/>
      </c>
      <c r="DA40" s="8"/>
      <c r="DB40" s="245"/>
      <c r="DC40" s="14"/>
    </row>
    <row r="41" spans="2:107">
      <c r="B41" s="235" t="str">
        <f>IF('2a. Enter LEA Data'!B45="","",'2a. Enter LEA Data'!B45)</f>
        <v/>
      </c>
      <c r="C41" s="236"/>
      <c r="E41" s="14"/>
      <c r="F41" s="185" t="str">
        <f>IFERROR(E41/'2a. Enter LEA Data'!$J45,"")</f>
        <v/>
      </c>
      <c r="H41" s="14"/>
      <c r="I41" s="185" t="str">
        <f>IFERROR(H41/'2a. Enter LEA Data'!$L45,"")</f>
        <v/>
      </c>
      <c r="K41" s="14"/>
      <c r="L41" s="185" t="str">
        <f>IFERROR(K41/'2a. Enter LEA Data'!$N45,"")</f>
        <v/>
      </c>
      <c r="N41" s="14"/>
      <c r="O41" s="185" t="str">
        <f>IFERROR(N41/'2a. Enter LEA Data'!$P45,"")</f>
        <v/>
      </c>
      <c r="Q41" s="14"/>
      <c r="R41" s="238" t="str">
        <f>IFERROR(Q41/('2a. Enter LEA Data'!$F45/20),"")</f>
        <v/>
      </c>
      <c r="T41" s="14"/>
      <c r="U41" s="239" t="str">
        <f>IFERROR(T41/'2a. Enter LEA Data'!$F45,"")</f>
        <v/>
      </c>
      <c r="W41" s="14"/>
      <c r="X41" s="238" t="str">
        <f>IFERROR(W41/('2a. Enter LEA Data'!$F45/20),"")</f>
        <v/>
      </c>
      <c r="Z41" s="14"/>
      <c r="AA41" s="239" t="str">
        <f>IFERROR(Z41/'2a. Enter LEA Data'!$F45,"")</f>
        <v/>
      </c>
      <c r="AC41" s="14"/>
      <c r="AD41" s="238" t="str">
        <f>IFERROR(AC41/('2a. Enter LEA Data'!$F45/20),"")</f>
        <v/>
      </c>
      <c r="AF41" s="14"/>
      <c r="AG41" s="239" t="str">
        <f>IFERROR(AF41/'2a. Enter LEA Data'!$F45,"")</f>
        <v/>
      </c>
      <c r="AI41" s="14"/>
      <c r="AJ41" s="238" t="str">
        <f>IFERROR(AI41/('2a. Enter LEA Data'!$F45/20),"")</f>
        <v/>
      </c>
      <c r="AL41" s="14"/>
      <c r="AM41" s="239" t="str">
        <f>IFERROR(AL41/'2a. Enter LEA Data'!$F45,"")</f>
        <v/>
      </c>
      <c r="AO41" s="14"/>
      <c r="AP41" s="238" t="str">
        <f>IFERROR(AO41/('2a. Enter LEA Data'!$F45/20),"")</f>
        <v/>
      </c>
      <c r="AQ41" s="245"/>
      <c r="AR41" s="14"/>
      <c r="AS41" s="239" t="str">
        <f>IFERROR(AR41/'2a. Enter LEA Data'!$F45,"")</f>
        <v/>
      </c>
      <c r="AU41" s="14"/>
      <c r="AV41" s="238" t="str">
        <f>IFERROR(AU41/('2a. Enter LEA Data'!$F45/20),"")</f>
        <v/>
      </c>
      <c r="AW41" s="245"/>
      <c r="AX41" s="14"/>
      <c r="AY41" s="239" t="str">
        <f>IFERROR(AX41/'2a. Enter LEA Data'!$F45,"")</f>
        <v/>
      </c>
      <c r="AZ41" s="247"/>
      <c r="BA41" s="14"/>
      <c r="BB41" s="238" t="str">
        <f>IFERROR(BA41/('2a. Enter LEA Data'!$F45/20),"")</f>
        <v/>
      </c>
      <c r="BC41" s="245"/>
      <c r="BD41" s="14"/>
      <c r="BE41" s="239" t="str">
        <f>IFERROR(BD41/'2a. Enter LEA Data'!$F45,"")</f>
        <v/>
      </c>
      <c r="BG41" s="14"/>
      <c r="BH41" s="238" t="str">
        <f>IFERROR(BG41/('2a. Enter LEA Data'!$F45/20),"")</f>
        <v/>
      </c>
      <c r="BI41" s="245"/>
      <c r="BJ41" s="14"/>
      <c r="BK41" s="239" t="str">
        <f>IFERROR(BJ41/'2a. Enter LEA Data'!$F45,"")</f>
        <v/>
      </c>
      <c r="BM41" s="14"/>
      <c r="BN41" s="238" t="str">
        <f>IFERROR(BM41/('2a. Enter LEA Data'!$F45/20),"")</f>
        <v/>
      </c>
      <c r="BO41" s="245"/>
      <c r="BP41" s="14"/>
      <c r="BQ41" s="239" t="str">
        <f>IFERROR(BP41/'2a. Enter LEA Data'!$F45,"")</f>
        <v/>
      </c>
      <c r="BS41" s="8"/>
      <c r="BT41" s="193"/>
      <c r="BU41" s="245"/>
      <c r="BV41" s="14"/>
      <c r="BW41" s="239" t="str">
        <f>IFERROR(BV41/'2a. Enter LEA Data'!$R45,"")</f>
        <v/>
      </c>
      <c r="BY41" s="14"/>
      <c r="BZ41" s="238" t="str">
        <f>IFERROR(BY41/('2a. Enter LEA Data'!$T45/20),"")</f>
        <v/>
      </c>
      <c r="CA41" s="245"/>
      <c r="CB41" s="14"/>
      <c r="CC41" s="239" t="str">
        <f>IFERROR(CB41/'2a. Enter LEA Data'!$T45,"")</f>
        <v/>
      </c>
      <c r="CE41" s="14"/>
      <c r="CF41" s="238" t="str">
        <f>IFERROR(IF(ISNUMBER(SEARCH("Yes/No",$CE$5)),"",CE41/(('2a. Enter LEA Data'!$V45)/20)),"")</f>
        <v/>
      </c>
      <c r="CG41" s="245"/>
      <c r="CH41" s="14"/>
      <c r="CI41" s="239" t="str">
        <f>IFERROR(CH41/('2a. Enter LEA Data'!$V45),"")</f>
        <v/>
      </c>
      <c r="CK41" s="8"/>
      <c r="CL41" s="245"/>
      <c r="CM41" s="14"/>
      <c r="CO41" s="14"/>
      <c r="CP41" s="238" t="str">
        <f>IFERROR(IF(ISNUMBER(SEARCH("Yes/No",$CO$5)),"",CO41/(('2a. Enter LEA Data'!$F45)/20)),"")</f>
        <v/>
      </c>
      <c r="CQ41" s="245"/>
      <c r="CR41" s="14"/>
      <c r="CS41" s="241" t="str">
        <f>IFERROR(IF(CR35="Number of courses who visit the school library at least once per year",CR41/'2a. Enter LEA Data'!X45,IF(CR35="Number of students who accessed the school libraries",CR41/'2a. Enter LEA Data'!F45,CR41/('2a. Enter LEA Data'!F45/20))),"")</f>
        <v/>
      </c>
      <c r="CU41" s="195"/>
      <c r="CV41" s="238" t="str">
        <f>IFERROR(IF(ISNUMBER(SEARCH("Yes/No",$CU$5)),"",CU41/(('2a. Enter LEA Data'!$F45)/20)),"")</f>
        <v/>
      </c>
      <c r="CW41" s="245"/>
      <c r="CX41" s="14"/>
      <c r="CY41" s="241" t="str">
        <f>IFERROR(IF(ISNUMBER(SEARCH("Percentage",$CY$5)),CX41/('2a. Enter LEA Data'!$F45),CX41/('2a. Enter LEA Data'!$F45)/20),"")</f>
        <v/>
      </c>
      <c r="DA41" s="8"/>
      <c r="DB41" s="245"/>
      <c r="DC41" s="14"/>
    </row>
    <row r="42" spans="2:107">
      <c r="B42" s="235" t="str">
        <f>IF('2a. Enter LEA Data'!B46="","",'2a. Enter LEA Data'!B46)</f>
        <v/>
      </c>
      <c r="C42" s="236"/>
      <c r="E42" s="14"/>
      <c r="F42" s="185" t="str">
        <f>IFERROR(E42/'2a. Enter LEA Data'!$J46,"")</f>
        <v/>
      </c>
      <c r="H42" s="14"/>
      <c r="I42" s="185" t="str">
        <f>IFERROR(H42/'2a. Enter LEA Data'!$L46,"")</f>
        <v/>
      </c>
      <c r="K42" s="14"/>
      <c r="L42" s="185" t="str">
        <f>IFERROR(K42/'2a. Enter LEA Data'!$N46,"")</f>
        <v/>
      </c>
      <c r="N42" s="14"/>
      <c r="O42" s="185" t="str">
        <f>IFERROR(N42/'2a. Enter LEA Data'!$P46,"")</f>
        <v/>
      </c>
      <c r="Q42" s="14"/>
      <c r="R42" s="238" t="str">
        <f>IFERROR(Q42/('2a. Enter LEA Data'!$F46/20),"")</f>
        <v/>
      </c>
      <c r="T42" s="14"/>
      <c r="U42" s="239" t="str">
        <f>IFERROR(T42/'2a. Enter LEA Data'!$F46,"")</f>
        <v/>
      </c>
      <c r="W42" s="14"/>
      <c r="X42" s="238" t="str">
        <f>IFERROR(W42/('2a. Enter LEA Data'!$F46/20),"")</f>
        <v/>
      </c>
      <c r="Z42" s="14"/>
      <c r="AA42" s="239" t="str">
        <f>IFERROR(Z42/'2a. Enter LEA Data'!$F46,"")</f>
        <v/>
      </c>
      <c r="AC42" s="14"/>
      <c r="AD42" s="238" t="str">
        <f>IFERROR(AC42/('2a. Enter LEA Data'!$F46/20),"")</f>
        <v/>
      </c>
      <c r="AF42" s="14"/>
      <c r="AG42" s="239" t="str">
        <f>IFERROR(AF42/'2a. Enter LEA Data'!$F46,"")</f>
        <v/>
      </c>
      <c r="AI42" s="14"/>
      <c r="AJ42" s="238" t="str">
        <f>IFERROR(AI42/('2a. Enter LEA Data'!$F46/20),"")</f>
        <v/>
      </c>
      <c r="AL42" s="14"/>
      <c r="AM42" s="239" t="str">
        <f>IFERROR(AL42/'2a. Enter LEA Data'!$F46,"")</f>
        <v/>
      </c>
      <c r="AO42" s="14"/>
      <c r="AP42" s="238" t="str">
        <f>IFERROR(AO42/('2a. Enter LEA Data'!$F46/20),"")</f>
        <v/>
      </c>
      <c r="AQ42" s="245"/>
      <c r="AR42" s="14"/>
      <c r="AS42" s="239" t="str">
        <f>IFERROR(AR42/'2a. Enter LEA Data'!$F46,"")</f>
        <v/>
      </c>
      <c r="AU42" s="14"/>
      <c r="AV42" s="238" t="str">
        <f>IFERROR(AU42/('2a. Enter LEA Data'!$F46/20),"")</f>
        <v/>
      </c>
      <c r="AW42" s="245"/>
      <c r="AX42" s="14"/>
      <c r="AY42" s="239" t="str">
        <f>IFERROR(AX42/'2a. Enter LEA Data'!$F46,"")</f>
        <v/>
      </c>
      <c r="AZ42" s="247"/>
      <c r="BA42" s="14"/>
      <c r="BB42" s="238" t="str">
        <f>IFERROR(BA42/('2a. Enter LEA Data'!$F46/20),"")</f>
        <v/>
      </c>
      <c r="BC42" s="245"/>
      <c r="BD42" s="14"/>
      <c r="BE42" s="239" t="str">
        <f>IFERROR(BD42/'2a. Enter LEA Data'!$F46,"")</f>
        <v/>
      </c>
      <c r="BG42" s="14"/>
      <c r="BH42" s="238" t="str">
        <f>IFERROR(BG42/('2a. Enter LEA Data'!$F46/20),"")</f>
        <v/>
      </c>
      <c r="BI42" s="245"/>
      <c r="BJ42" s="14"/>
      <c r="BK42" s="239" t="str">
        <f>IFERROR(BJ42/'2a. Enter LEA Data'!$F46,"")</f>
        <v/>
      </c>
      <c r="BM42" s="14"/>
      <c r="BN42" s="238" t="str">
        <f>IFERROR(BM42/('2a. Enter LEA Data'!$F46/20),"")</f>
        <v/>
      </c>
      <c r="BO42" s="245"/>
      <c r="BP42" s="14"/>
      <c r="BQ42" s="239" t="str">
        <f>IFERROR(BP42/'2a. Enter LEA Data'!$F46,"")</f>
        <v/>
      </c>
      <c r="BS42" s="8"/>
      <c r="BT42" s="193"/>
      <c r="BU42" s="245"/>
      <c r="BV42" s="14"/>
      <c r="BW42" s="239" t="str">
        <f>IFERROR(BV42/'2a. Enter LEA Data'!$R46,"")</f>
        <v/>
      </c>
      <c r="BY42" s="14"/>
      <c r="BZ42" s="238" t="str">
        <f>IFERROR(BY42/('2a. Enter LEA Data'!$T46/20),"")</f>
        <v/>
      </c>
      <c r="CA42" s="245"/>
      <c r="CB42" s="14"/>
      <c r="CC42" s="239" t="str">
        <f>IFERROR(CB42/'2a. Enter LEA Data'!$T46,"")</f>
        <v/>
      </c>
      <c r="CE42" s="14"/>
      <c r="CF42" s="238" t="str">
        <f>IFERROR(IF(ISNUMBER(SEARCH("Yes/No",$CE$5)),"",CE42/(('2a. Enter LEA Data'!$V46)/20)),"")</f>
        <v/>
      </c>
      <c r="CG42" s="245"/>
      <c r="CH42" s="14"/>
      <c r="CI42" s="239" t="str">
        <f>IFERROR(CH42/('2a. Enter LEA Data'!$V46),"")</f>
        <v/>
      </c>
      <c r="CK42" s="8"/>
      <c r="CL42" s="245"/>
      <c r="CM42" s="14"/>
      <c r="CO42" s="14"/>
      <c r="CP42" s="238" t="str">
        <f>IFERROR(IF(ISNUMBER(SEARCH("Yes/No",$CO$5)),"",CO42/(('2a. Enter LEA Data'!$F46)/20)),"")</f>
        <v/>
      </c>
      <c r="CQ42" s="245"/>
      <c r="CR42" s="14"/>
      <c r="CS42" s="241" t="str">
        <f>IFERROR(IF(CR36="Number of courses who visit the school library at least once per year",CR42/'2a. Enter LEA Data'!X46,IF(CR36="Number of students who accessed the school libraries",CR42/'2a. Enter LEA Data'!F46,CR42/('2a. Enter LEA Data'!F46/20))),"")</f>
        <v/>
      </c>
      <c r="CU42" s="195"/>
      <c r="CV42" s="238" t="str">
        <f>IFERROR(IF(ISNUMBER(SEARCH("Yes/No",$CU$5)),"",CU42/(('2a. Enter LEA Data'!$F46)/20)),"")</f>
        <v/>
      </c>
      <c r="CW42" s="245"/>
      <c r="CX42" s="14"/>
      <c r="CY42" s="241" t="str">
        <f>IFERROR(IF(ISNUMBER(SEARCH("Percentage",$CY$5)),CX42/('2a. Enter LEA Data'!$F46),CX42/('2a. Enter LEA Data'!$F46)/20),"")</f>
        <v/>
      </c>
      <c r="DA42" s="8"/>
      <c r="DB42" s="245"/>
      <c r="DC42" s="14"/>
    </row>
    <row r="43" spans="2:107">
      <c r="B43" s="235" t="str">
        <f>IF('2a. Enter LEA Data'!B47="","",'2a. Enter LEA Data'!B47)</f>
        <v/>
      </c>
      <c r="C43" s="236"/>
      <c r="E43" s="14"/>
      <c r="F43" s="185" t="str">
        <f>IFERROR(E43/'2a. Enter LEA Data'!$J47,"")</f>
        <v/>
      </c>
      <c r="H43" s="14"/>
      <c r="I43" s="185" t="str">
        <f>IFERROR(H43/'2a. Enter LEA Data'!$L47,"")</f>
        <v/>
      </c>
      <c r="K43" s="14"/>
      <c r="L43" s="185" t="str">
        <f>IFERROR(K43/'2a. Enter LEA Data'!$N47,"")</f>
        <v/>
      </c>
      <c r="N43" s="14"/>
      <c r="O43" s="185" t="str">
        <f>IFERROR(N43/'2a. Enter LEA Data'!$P47,"")</f>
        <v/>
      </c>
      <c r="Q43" s="14"/>
      <c r="R43" s="238" t="str">
        <f>IFERROR(Q43/('2a. Enter LEA Data'!$F47/20),"")</f>
        <v/>
      </c>
      <c r="T43" s="14"/>
      <c r="U43" s="239" t="str">
        <f>IFERROR(T43/'2a. Enter LEA Data'!$F47,"")</f>
        <v/>
      </c>
      <c r="W43" s="14"/>
      <c r="X43" s="238" t="str">
        <f>IFERROR(W43/('2a. Enter LEA Data'!$F47/20),"")</f>
        <v/>
      </c>
      <c r="Z43" s="14"/>
      <c r="AA43" s="239" t="str">
        <f>IFERROR(Z43/'2a. Enter LEA Data'!$F47,"")</f>
        <v/>
      </c>
      <c r="AC43" s="14"/>
      <c r="AD43" s="238" t="str">
        <f>IFERROR(AC43/('2a. Enter LEA Data'!$F47/20),"")</f>
        <v/>
      </c>
      <c r="AF43" s="14"/>
      <c r="AG43" s="239" t="str">
        <f>IFERROR(AF43/'2a. Enter LEA Data'!$F47,"")</f>
        <v/>
      </c>
      <c r="AI43" s="14"/>
      <c r="AJ43" s="238" t="str">
        <f>IFERROR(AI43/('2a. Enter LEA Data'!$F47/20),"")</f>
        <v/>
      </c>
      <c r="AL43" s="14"/>
      <c r="AM43" s="239" t="str">
        <f>IFERROR(AL43/'2a. Enter LEA Data'!$F47,"")</f>
        <v/>
      </c>
      <c r="AO43" s="14"/>
      <c r="AP43" s="238" t="str">
        <f>IFERROR(AO43/('2a. Enter LEA Data'!$F47/20),"")</f>
        <v/>
      </c>
      <c r="AQ43" s="245"/>
      <c r="AR43" s="14"/>
      <c r="AS43" s="239" t="str">
        <f>IFERROR(AR43/'2a. Enter LEA Data'!$F47,"")</f>
        <v/>
      </c>
      <c r="AU43" s="14"/>
      <c r="AV43" s="238" t="str">
        <f>IFERROR(AU43/('2a. Enter LEA Data'!$F47/20),"")</f>
        <v/>
      </c>
      <c r="AW43" s="245"/>
      <c r="AX43" s="14"/>
      <c r="AY43" s="239" t="str">
        <f>IFERROR(AX43/'2a. Enter LEA Data'!$F47,"")</f>
        <v/>
      </c>
      <c r="AZ43" s="247"/>
      <c r="BA43" s="14"/>
      <c r="BB43" s="238" t="str">
        <f>IFERROR(BA43/('2a. Enter LEA Data'!$F47/20),"")</f>
        <v/>
      </c>
      <c r="BC43" s="245"/>
      <c r="BD43" s="14"/>
      <c r="BE43" s="239" t="str">
        <f>IFERROR(BD43/'2a. Enter LEA Data'!$F47,"")</f>
        <v/>
      </c>
      <c r="BG43" s="14"/>
      <c r="BH43" s="238" t="str">
        <f>IFERROR(BG43/('2a. Enter LEA Data'!$F47/20),"")</f>
        <v/>
      </c>
      <c r="BI43" s="245"/>
      <c r="BJ43" s="14"/>
      <c r="BK43" s="239" t="str">
        <f>IFERROR(BJ43/'2a. Enter LEA Data'!$F47,"")</f>
        <v/>
      </c>
      <c r="BM43" s="14"/>
      <c r="BN43" s="238" t="str">
        <f>IFERROR(BM43/('2a. Enter LEA Data'!$F47/20),"")</f>
        <v/>
      </c>
      <c r="BO43" s="245"/>
      <c r="BP43" s="14"/>
      <c r="BQ43" s="239" t="str">
        <f>IFERROR(BP43/'2a. Enter LEA Data'!$F47,"")</f>
        <v/>
      </c>
      <c r="BS43" s="8"/>
      <c r="BT43" s="193"/>
      <c r="BU43" s="245"/>
      <c r="BV43" s="14"/>
      <c r="BW43" s="239" t="str">
        <f>IFERROR(BV43/'2a. Enter LEA Data'!$R47,"")</f>
        <v/>
      </c>
      <c r="BY43" s="14"/>
      <c r="BZ43" s="238" t="str">
        <f>IFERROR(BY43/('2a. Enter LEA Data'!$T47/20),"")</f>
        <v/>
      </c>
      <c r="CA43" s="245"/>
      <c r="CB43" s="14"/>
      <c r="CC43" s="239" t="str">
        <f>IFERROR(CB43/'2a. Enter LEA Data'!$T47,"")</f>
        <v/>
      </c>
      <c r="CE43" s="14"/>
      <c r="CF43" s="238" t="str">
        <f>IFERROR(IF(ISNUMBER(SEARCH("Yes/No",$CE$5)),"",CE43/(('2a. Enter LEA Data'!$V47)/20)),"")</f>
        <v/>
      </c>
      <c r="CG43" s="245"/>
      <c r="CH43" s="14"/>
      <c r="CI43" s="239" t="str">
        <f>IFERROR(CH43/('2a. Enter LEA Data'!$V47),"")</f>
        <v/>
      </c>
      <c r="CK43" s="8"/>
      <c r="CL43" s="245"/>
      <c r="CM43" s="14"/>
      <c r="CO43" s="14"/>
      <c r="CP43" s="238" t="str">
        <f>IFERROR(IF(ISNUMBER(SEARCH("Yes/No",$CO$5)),"",CO43/(('2a. Enter LEA Data'!$F47)/20)),"")</f>
        <v/>
      </c>
      <c r="CQ43" s="245"/>
      <c r="CR43" s="14"/>
      <c r="CS43" s="241" t="str">
        <f>IFERROR(IF(CR37="Number of courses who visit the school library at least once per year",CR43/'2a. Enter LEA Data'!X47,IF(CR37="Number of students who accessed the school libraries",CR43/'2a. Enter LEA Data'!F47,CR43/('2a. Enter LEA Data'!F47/20))),"")</f>
        <v/>
      </c>
      <c r="CU43" s="195"/>
      <c r="CV43" s="238" t="str">
        <f>IFERROR(IF(ISNUMBER(SEARCH("Yes/No",$CU$5)),"",CU43/(('2a. Enter LEA Data'!$F47)/20)),"")</f>
        <v/>
      </c>
      <c r="CW43" s="245"/>
      <c r="CX43" s="14"/>
      <c r="CY43" s="241" t="str">
        <f>IFERROR(IF(ISNUMBER(SEARCH("Percentage",$CY$5)),CX43/('2a. Enter LEA Data'!$F47),CX43/('2a. Enter LEA Data'!$F47)/20),"")</f>
        <v/>
      </c>
      <c r="DA43" s="8"/>
      <c r="DB43" s="245"/>
      <c r="DC43" s="14"/>
    </row>
    <row r="44" spans="2:107">
      <c r="B44" s="235" t="str">
        <f>IF('2a. Enter LEA Data'!B48="","",'2a. Enter LEA Data'!B48)</f>
        <v/>
      </c>
      <c r="C44" s="236"/>
      <c r="E44" s="14"/>
      <c r="F44" s="185" t="str">
        <f>IFERROR(E44/'2a. Enter LEA Data'!$J48,"")</f>
        <v/>
      </c>
      <c r="H44" s="14"/>
      <c r="I44" s="185" t="str">
        <f>IFERROR(H44/'2a. Enter LEA Data'!$L48,"")</f>
        <v/>
      </c>
      <c r="K44" s="14"/>
      <c r="L44" s="185" t="str">
        <f>IFERROR(K44/'2a. Enter LEA Data'!$N48,"")</f>
        <v/>
      </c>
      <c r="N44" s="14"/>
      <c r="O44" s="185" t="str">
        <f>IFERROR(N44/'2a. Enter LEA Data'!$P48,"")</f>
        <v/>
      </c>
      <c r="Q44" s="14"/>
      <c r="R44" s="238" t="str">
        <f>IFERROR(Q44/('2a. Enter LEA Data'!$F48/20),"")</f>
        <v/>
      </c>
      <c r="T44" s="14"/>
      <c r="U44" s="239" t="str">
        <f>IFERROR(T44/'2a. Enter LEA Data'!$F48,"")</f>
        <v/>
      </c>
      <c r="W44" s="14"/>
      <c r="X44" s="238" t="str">
        <f>IFERROR(W44/('2a. Enter LEA Data'!$F48/20),"")</f>
        <v/>
      </c>
      <c r="Z44" s="14"/>
      <c r="AA44" s="239" t="str">
        <f>IFERROR(Z44/'2a. Enter LEA Data'!$F48,"")</f>
        <v/>
      </c>
      <c r="AC44" s="14"/>
      <c r="AD44" s="238" t="str">
        <f>IFERROR(AC44/('2a. Enter LEA Data'!$F48/20),"")</f>
        <v/>
      </c>
      <c r="AF44" s="14"/>
      <c r="AG44" s="239" t="str">
        <f>IFERROR(AF44/'2a. Enter LEA Data'!$F48,"")</f>
        <v/>
      </c>
      <c r="AI44" s="14"/>
      <c r="AJ44" s="238" t="str">
        <f>IFERROR(AI44/('2a. Enter LEA Data'!$F48/20),"")</f>
        <v/>
      </c>
      <c r="AL44" s="14"/>
      <c r="AM44" s="239" t="str">
        <f>IFERROR(AL44/'2a. Enter LEA Data'!$F48,"")</f>
        <v/>
      </c>
      <c r="AO44" s="14"/>
      <c r="AP44" s="238" t="str">
        <f>IFERROR(AO44/('2a. Enter LEA Data'!$F48/20),"")</f>
        <v/>
      </c>
      <c r="AQ44" s="245"/>
      <c r="AR44" s="14"/>
      <c r="AS44" s="239" t="str">
        <f>IFERROR(AR44/'2a. Enter LEA Data'!$F48,"")</f>
        <v/>
      </c>
      <c r="AU44" s="14"/>
      <c r="AV44" s="238" t="str">
        <f>IFERROR(AU44/('2a. Enter LEA Data'!$F48/20),"")</f>
        <v/>
      </c>
      <c r="AW44" s="245"/>
      <c r="AX44" s="14"/>
      <c r="AY44" s="239" t="str">
        <f>IFERROR(AX44/'2a. Enter LEA Data'!$F48,"")</f>
        <v/>
      </c>
      <c r="AZ44" s="247"/>
      <c r="BA44" s="14"/>
      <c r="BB44" s="238" t="str">
        <f>IFERROR(BA44/('2a. Enter LEA Data'!$F48/20),"")</f>
        <v/>
      </c>
      <c r="BC44" s="245"/>
      <c r="BD44" s="14"/>
      <c r="BE44" s="239" t="str">
        <f>IFERROR(BD44/'2a. Enter LEA Data'!$F48,"")</f>
        <v/>
      </c>
      <c r="BG44" s="14"/>
      <c r="BH44" s="238" t="str">
        <f>IFERROR(BG44/('2a. Enter LEA Data'!$F48/20),"")</f>
        <v/>
      </c>
      <c r="BI44" s="245"/>
      <c r="BJ44" s="14"/>
      <c r="BK44" s="239" t="str">
        <f>IFERROR(BJ44/'2a. Enter LEA Data'!$F48,"")</f>
        <v/>
      </c>
      <c r="BM44" s="14"/>
      <c r="BN44" s="238" t="str">
        <f>IFERROR(BM44/('2a. Enter LEA Data'!$F48/20),"")</f>
        <v/>
      </c>
      <c r="BO44" s="245"/>
      <c r="BP44" s="14"/>
      <c r="BQ44" s="239" t="str">
        <f>IFERROR(BP44/'2a. Enter LEA Data'!$F48,"")</f>
        <v/>
      </c>
      <c r="BS44" s="8"/>
      <c r="BT44" s="193"/>
      <c r="BU44" s="245"/>
      <c r="BV44" s="14"/>
      <c r="BW44" s="239" t="str">
        <f>IFERROR(BV44/'2a. Enter LEA Data'!$R48,"")</f>
        <v/>
      </c>
      <c r="BY44" s="14"/>
      <c r="BZ44" s="238" t="str">
        <f>IFERROR(BY44/('2a. Enter LEA Data'!$T48/20),"")</f>
        <v/>
      </c>
      <c r="CA44" s="245"/>
      <c r="CB44" s="14"/>
      <c r="CC44" s="239" t="str">
        <f>IFERROR(CB44/'2a. Enter LEA Data'!$T48,"")</f>
        <v/>
      </c>
      <c r="CE44" s="14"/>
      <c r="CF44" s="238" t="str">
        <f>IFERROR(IF(ISNUMBER(SEARCH("Yes/No",$CE$5)),"",CE44/(('2a. Enter LEA Data'!$V48)/20)),"")</f>
        <v/>
      </c>
      <c r="CG44" s="245"/>
      <c r="CH44" s="14"/>
      <c r="CI44" s="239" t="str">
        <f>IFERROR(CH44/('2a. Enter LEA Data'!$V48),"")</f>
        <v/>
      </c>
      <c r="CK44" s="8"/>
      <c r="CL44" s="245"/>
      <c r="CM44" s="14"/>
      <c r="CO44" s="14"/>
      <c r="CP44" s="238" t="str">
        <f>IFERROR(IF(ISNUMBER(SEARCH("Yes/No",$CO$5)),"",CO44/(('2a. Enter LEA Data'!$F48)/20)),"")</f>
        <v/>
      </c>
      <c r="CQ44" s="245"/>
      <c r="CR44" s="14"/>
      <c r="CS44" s="241" t="str">
        <f>IFERROR(IF(CR38="Number of courses who visit the school library at least once per year",CR44/'2a. Enter LEA Data'!X48,IF(CR38="Number of students who accessed the school libraries",CR44/'2a. Enter LEA Data'!F48,CR44/('2a. Enter LEA Data'!F48/20))),"")</f>
        <v/>
      </c>
      <c r="CU44" s="195"/>
      <c r="CV44" s="238" t="str">
        <f>IFERROR(IF(ISNUMBER(SEARCH("Yes/No",$CU$5)),"",CU44/(('2a. Enter LEA Data'!$F48)/20)),"")</f>
        <v/>
      </c>
      <c r="CW44" s="245"/>
      <c r="CX44" s="14"/>
      <c r="CY44" s="241" t="str">
        <f>IFERROR(IF(ISNUMBER(SEARCH("Percentage",$CY$5)),CX44/('2a. Enter LEA Data'!$F48),CX44/('2a. Enter LEA Data'!$F48)/20),"")</f>
        <v/>
      </c>
      <c r="DA44" s="8"/>
      <c r="DB44" s="245"/>
      <c r="DC44" s="14"/>
    </row>
    <row r="45" spans="2:107">
      <c r="B45" s="235" t="str">
        <f>IF('2a. Enter LEA Data'!B49="","",'2a. Enter LEA Data'!B49)</f>
        <v/>
      </c>
      <c r="C45" s="236"/>
      <c r="E45" s="14"/>
      <c r="F45" s="185" t="str">
        <f>IFERROR(E45/'2a. Enter LEA Data'!$J49,"")</f>
        <v/>
      </c>
      <c r="H45" s="14"/>
      <c r="I45" s="185" t="str">
        <f>IFERROR(H45/'2a. Enter LEA Data'!$L49,"")</f>
        <v/>
      </c>
      <c r="K45" s="14"/>
      <c r="L45" s="185" t="str">
        <f>IFERROR(K45/'2a. Enter LEA Data'!$N49,"")</f>
        <v/>
      </c>
      <c r="N45" s="14"/>
      <c r="O45" s="185" t="str">
        <f>IFERROR(N45/'2a. Enter LEA Data'!$P49,"")</f>
        <v/>
      </c>
      <c r="Q45" s="14"/>
      <c r="R45" s="238" t="str">
        <f>IFERROR(Q45/('2a. Enter LEA Data'!$F49/20),"")</f>
        <v/>
      </c>
      <c r="T45" s="14"/>
      <c r="U45" s="239" t="str">
        <f>IFERROR(T45/'2a. Enter LEA Data'!$F49,"")</f>
        <v/>
      </c>
      <c r="W45" s="14"/>
      <c r="X45" s="238" t="str">
        <f>IFERROR(W45/('2a. Enter LEA Data'!$F49/20),"")</f>
        <v/>
      </c>
      <c r="Z45" s="14"/>
      <c r="AA45" s="239" t="str">
        <f>IFERROR(Z45/'2a. Enter LEA Data'!$F49,"")</f>
        <v/>
      </c>
      <c r="AC45" s="14"/>
      <c r="AD45" s="238" t="str">
        <f>IFERROR(AC45/('2a. Enter LEA Data'!$F49/20),"")</f>
        <v/>
      </c>
      <c r="AF45" s="14"/>
      <c r="AG45" s="239" t="str">
        <f>IFERROR(AF45/'2a. Enter LEA Data'!$F49,"")</f>
        <v/>
      </c>
      <c r="AI45" s="14"/>
      <c r="AJ45" s="238" t="str">
        <f>IFERROR(AI45/('2a. Enter LEA Data'!$F49/20),"")</f>
        <v/>
      </c>
      <c r="AL45" s="14"/>
      <c r="AM45" s="239" t="str">
        <f>IFERROR(AL45/'2a. Enter LEA Data'!$F49,"")</f>
        <v/>
      </c>
      <c r="AO45" s="14"/>
      <c r="AP45" s="238" t="str">
        <f>IFERROR(AO45/('2a. Enter LEA Data'!$F49/20),"")</f>
        <v/>
      </c>
      <c r="AQ45" s="245"/>
      <c r="AR45" s="14"/>
      <c r="AS45" s="239" t="str">
        <f>IFERROR(AR45/'2a. Enter LEA Data'!$F49,"")</f>
        <v/>
      </c>
      <c r="AU45" s="14"/>
      <c r="AV45" s="238" t="str">
        <f>IFERROR(AU45/('2a. Enter LEA Data'!$F49/20),"")</f>
        <v/>
      </c>
      <c r="AW45" s="245"/>
      <c r="AX45" s="14"/>
      <c r="AY45" s="239" t="str">
        <f>IFERROR(AX45/'2a. Enter LEA Data'!$F49,"")</f>
        <v/>
      </c>
      <c r="AZ45" s="247"/>
      <c r="BA45" s="14"/>
      <c r="BB45" s="238" t="str">
        <f>IFERROR(BA45/('2a. Enter LEA Data'!$F49/20),"")</f>
        <v/>
      </c>
      <c r="BC45" s="245"/>
      <c r="BD45" s="14"/>
      <c r="BE45" s="239" t="str">
        <f>IFERROR(BD45/'2a. Enter LEA Data'!$F49,"")</f>
        <v/>
      </c>
      <c r="BG45" s="14"/>
      <c r="BH45" s="238" t="str">
        <f>IFERROR(BG45/('2a. Enter LEA Data'!$F49/20),"")</f>
        <v/>
      </c>
      <c r="BI45" s="245"/>
      <c r="BJ45" s="14"/>
      <c r="BK45" s="239" t="str">
        <f>IFERROR(BJ45/'2a. Enter LEA Data'!$F49,"")</f>
        <v/>
      </c>
      <c r="BM45" s="14"/>
      <c r="BN45" s="238" t="str">
        <f>IFERROR(BM45/('2a. Enter LEA Data'!$F49/20),"")</f>
        <v/>
      </c>
      <c r="BO45" s="245"/>
      <c r="BP45" s="14"/>
      <c r="BQ45" s="239" t="str">
        <f>IFERROR(BP45/'2a. Enter LEA Data'!$F49,"")</f>
        <v/>
      </c>
      <c r="BS45" s="8"/>
      <c r="BT45" s="193"/>
      <c r="BU45" s="245"/>
      <c r="BV45" s="14"/>
      <c r="BW45" s="239" t="str">
        <f>IFERROR(BV45/'2a. Enter LEA Data'!$R49,"")</f>
        <v/>
      </c>
      <c r="BY45" s="14"/>
      <c r="BZ45" s="238" t="str">
        <f>IFERROR(BY45/('2a. Enter LEA Data'!$T49/20),"")</f>
        <v/>
      </c>
      <c r="CA45" s="245"/>
      <c r="CB45" s="14"/>
      <c r="CC45" s="239" t="str">
        <f>IFERROR(CB45/'2a. Enter LEA Data'!$T49,"")</f>
        <v/>
      </c>
      <c r="CE45" s="14"/>
      <c r="CF45" s="238" t="str">
        <f>IFERROR(IF(ISNUMBER(SEARCH("Yes/No",$CE$5)),"",CE45/(('2a. Enter LEA Data'!$V49)/20)),"")</f>
        <v/>
      </c>
      <c r="CG45" s="245"/>
      <c r="CH45" s="14"/>
      <c r="CI45" s="239" t="str">
        <f>IFERROR(CH45/('2a. Enter LEA Data'!$V49),"")</f>
        <v/>
      </c>
      <c r="CK45" s="8"/>
      <c r="CL45" s="245"/>
      <c r="CM45" s="14"/>
      <c r="CO45" s="14"/>
      <c r="CP45" s="238" t="str">
        <f>IFERROR(IF(ISNUMBER(SEARCH("Yes/No",$CO$5)),"",CO45/(('2a. Enter LEA Data'!$F49)/20)),"")</f>
        <v/>
      </c>
      <c r="CQ45" s="245"/>
      <c r="CR45" s="14"/>
      <c r="CS45" s="241" t="str">
        <f>IFERROR(IF(CR39="Number of courses who visit the school library at least once per year",CR45/'2a. Enter LEA Data'!X49,IF(CR39="Number of students who accessed the school libraries",CR45/'2a. Enter LEA Data'!F49,CR45/('2a. Enter LEA Data'!F49/20))),"")</f>
        <v/>
      </c>
      <c r="CU45" s="195"/>
      <c r="CV45" s="238" t="str">
        <f>IFERROR(IF(ISNUMBER(SEARCH("Yes/No",$CU$5)),"",CU45/(('2a. Enter LEA Data'!$F49)/20)),"")</f>
        <v/>
      </c>
      <c r="CW45" s="245"/>
      <c r="CX45" s="14"/>
      <c r="CY45" s="241" t="str">
        <f>IFERROR(IF(ISNUMBER(SEARCH("Percentage",$CY$5)),CX45/('2a. Enter LEA Data'!$F49),CX45/('2a. Enter LEA Data'!$F49)/20),"")</f>
        <v/>
      </c>
      <c r="DA45" s="8"/>
      <c r="DB45" s="245"/>
      <c r="DC45" s="14"/>
    </row>
    <row r="46" spans="2:107">
      <c r="B46" s="235" t="str">
        <f>IF('2a. Enter LEA Data'!B50="","",'2a. Enter LEA Data'!B50)</f>
        <v/>
      </c>
      <c r="C46" s="236"/>
      <c r="E46" s="14"/>
      <c r="F46" s="185" t="str">
        <f>IFERROR(E46/'2a. Enter LEA Data'!$J50,"")</f>
        <v/>
      </c>
      <c r="H46" s="14"/>
      <c r="I46" s="185" t="str">
        <f>IFERROR(H46/'2a. Enter LEA Data'!$L50,"")</f>
        <v/>
      </c>
      <c r="K46" s="14"/>
      <c r="L46" s="185" t="str">
        <f>IFERROR(K46/'2a. Enter LEA Data'!$N50,"")</f>
        <v/>
      </c>
      <c r="N46" s="14"/>
      <c r="O46" s="185" t="str">
        <f>IFERROR(N46/'2a. Enter LEA Data'!$P50,"")</f>
        <v/>
      </c>
      <c r="Q46" s="14"/>
      <c r="R46" s="238" t="str">
        <f>IFERROR(Q46/('2a. Enter LEA Data'!$F50/20),"")</f>
        <v/>
      </c>
      <c r="T46" s="14"/>
      <c r="U46" s="239" t="str">
        <f>IFERROR(T46/'2a. Enter LEA Data'!$F50,"")</f>
        <v/>
      </c>
      <c r="W46" s="14"/>
      <c r="X46" s="238" t="str">
        <f>IFERROR(W46/('2a. Enter LEA Data'!$F50/20),"")</f>
        <v/>
      </c>
      <c r="Z46" s="14"/>
      <c r="AA46" s="239" t="str">
        <f>IFERROR(Z46/'2a. Enter LEA Data'!$F50,"")</f>
        <v/>
      </c>
      <c r="AC46" s="14"/>
      <c r="AD46" s="238" t="str">
        <f>IFERROR(AC46/('2a. Enter LEA Data'!$F50/20),"")</f>
        <v/>
      </c>
      <c r="AF46" s="14"/>
      <c r="AG46" s="239" t="str">
        <f>IFERROR(AF46/'2a. Enter LEA Data'!$F50,"")</f>
        <v/>
      </c>
      <c r="AI46" s="14"/>
      <c r="AJ46" s="238" t="str">
        <f>IFERROR(AI46/('2a. Enter LEA Data'!$F50/20),"")</f>
        <v/>
      </c>
      <c r="AL46" s="14"/>
      <c r="AM46" s="239" t="str">
        <f>IFERROR(AL46/'2a. Enter LEA Data'!$F50,"")</f>
        <v/>
      </c>
      <c r="AO46" s="14"/>
      <c r="AP46" s="238" t="str">
        <f>IFERROR(AO46/('2a. Enter LEA Data'!$F50/20),"")</f>
        <v/>
      </c>
      <c r="AQ46" s="245"/>
      <c r="AR46" s="14"/>
      <c r="AS46" s="239" t="str">
        <f>IFERROR(AR46/'2a. Enter LEA Data'!$F50,"")</f>
        <v/>
      </c>
      <c r="AU46" s="14"/>
      <c r="AV46" s="238" t="str">
        <f>IFERROR(AU46/('2a. Enter LEA Data'!$F50/20),"")</f>
        <v/>
      </c>
      <c r="AW46" s="245"/>
      <c r="AX46" s="14"/>
      <c r="AY46" s="239" t="str">
        <f>IFERROR(AX46/'2a. Enter LEA Data'!$F50,"")</f>
        <v/>
      </c>
      <c r="AZ46" s="247"/>
      <c r="BA46" s="14"/>
      <c r="BB46" s="238" t="str">
        <f>IFERROR(BA46/('2a. Enter LEA Data'!$F50/20),"")</f>
        <v/>
      </c>
      <c r="BC46" s="245"/>
      <c r="BD46" s="14"/>
      <c r="BE46" s="239" t="str">
        <f>IFERROR(BD46/'2a. Enter LEA Data'!$F50,"")</f>
        <v/>
      </c>
      <c r="BG46" s="14"/>
      <c r="BH46" s="238" t="str">
        <f>IFERROR(BG46/('2a. Enter LEA Data'!$F50/20),"")</f>
        <v/>
      </c>
      <c r="BI46" s="245"/>
      <c r="BJ46" s="14"/>
      <c r="BK46" s="239" t="str">
        <f>IFERROR(BJ46/'2a. Enter LEA Data'!$F50,"")</f>
        <v/>
      </c>
      <c r="BM46" s="14"/>
      <c r="BN46" s="238" t="str">
        <f>IFERROR(BM46/('2a. Enter LEA Data'!$F50/20),"")</f>
        <v/>
      </c>
      <c r="BO46" s="245"/>
      <c r="BP46" s="14"/>
      <c r="BQ46" s="239" t="str">
        <f>IFERROR(BP46/'2a. Enter LEA Data'!$F50,"")</f>
        <v/>
      </c>
      <c r="BS46" s="8"/>
      <c r="BT46" s="193"/>
      <c r="BU46" s="245"/>
      <c r="BV46" s="14"/>
      <c r="BW46" s="239" t="str">
        <f>IFERROR(BV46/'2a. Enter LEA Data'!$R50,"")</f>
        <v/>
      </c>
      <c r="BY46" s="14"/>
      <c r="BZ46" s="238" t="str">
        <f>IFERROR(BY46/('2a. Enter LEA Data'!$T50/20),"")</f>
        <v/>
      </c>
      <c r="CA46" s="245"/>
      <c r="CB46" s="14"/>
      <c r="CC46" s="239" t="str">
        <f>IFERROR(CB46/'2a. Enter LEA Data'!$T50,"")</f>
        <v/>
      </c>
      <c r="CE46" s="14"/>
      <c r="CF46" s="238" t="str">
        <f>IFERROR(IF(ISNUMBER(SEARCH("Yes/No",$CE$5)),"",CE46/(('2a. Enter LEA Data'!$V50)/20)),"")</f>
        <v/>
      </c>
      <c r="CG46" s="245"/>
      <c r="CH46" s="14"/>
      <c r="CI46" s="239" t="str">
        <f>IFERROR(CH46/('2a. Enter LEA Data'!$V50),"")</f>
        <v/>
      </c>
      <c r="CK46" s="8"/>
      <c r="CL46" s="245"/>
      <c r="CM46" s="14"/>
      <c r="CO46" s="14"/>
      <c r="CP46" s="238" t="str">
        <f>IFERROR(IF(ISNUMBER(SEARCH("Yes/No",$CO$5)),"",CO46/(('2a. Enter LEA Data'!$F50)/20)),"")</f>
        <v/>
      </c>
      <c r="CQ46" s="245"/>
      <c r="CR46" s="14"/>
      <c r="CS46" s="241" t="str">
        <f>IFERROR(IF(CR40="Number of courses who visit the school library at least once per year",CR46/'2a. Enter LEA Data'!X50,IF(CR40="Number of students who accessed the school libraries",CR46/'2a. Enter LEA Data'!F50,CR46/('2a. Enter LEA Data'!F50/20))),"")</f>
        <v/>
      </c>
      <c r="CU46" s="195"/>
      <c r="CV46" s="238" t="str">
        <f>IFERROR(IF(ISNUMBER(SEARCH("Yes/No",$CU$5)),"",CU46/(('2a. Enter LEA Data'!$F50)/20)),"")</f>
        <v/>
      </c>
      <c r="CW46" s="245"/>
      <c r="CX46" s="14"/>
      <c r="CY46" s="241" t="str">
        <f>IFERROR(IF(ISNUMBER(SEARCH("Percentage",$CY$5)),CX46/('2a. Enter LEA Data'!$F50),CX46/('2a. Enter LEA Data'!$F50)/20),"")</f>
        <v/>
      </c>
      <c r="DA46" s="8"/>
      <c r="DB46" s="245"/>
      <c r="DC46" s="14"/>
    </row>
    <row r="47" spans="2:107">
      <c r="B47" s="235" t="str">
        <f>IF('2a. Enter LEA Data'!B51="","",'2a. Enter LEA Data'!B51)</f>
        <v/>
      </c>
      <c r="C47" s="236"/>
      <c r="E47" s="14"/>
      <c r="F47" s="185" t="str">
        <f>IFERROR(E47/'2a. Enter LEA Data'!$J51,"")</f>
        <v/>
      </c>
      <c r="H47" s="14"/>
      <c r="I47" s="185" t="str">
        <f>IFERROR(H47/'2a. Enter LEA Data'!$L51,"")</f>
        <v/>
      </c>
      <c r="K47" s="14"/>
      <c r="L47" s="185" t="str">
        <f>IFERROR(K47/'2a. Enter LEA Data'!$N51,"")</f>
        <v/>
      </c>
      <c r="N47" s="14"/>
      <c r="O47" s="185" t="str">
        <f>IFERROR(N47/'2a. Enter LEA Data'!$P51,"")</f>
        <v/>
      </c>
      <c r="Q47" s="14"/>
      <c r="R47" s="238" t="str">
        <f>IFERROR(Q47/('2a. Enter LEA Data'!$F51/20),"")</f>
        <v/>
      </c>
      <c r="T47" s="14"/>
      <c r="U47" s="239" t="str">
        <f>IFERROR(T47/'2a. Enter LEA Data'!$F51,"")</f>
        <v/>
      </c>
      <c r="W47" s="14"/>
      <c r="X47" s="238" t="str">
        <f>IFERROR(W47/('2a. Enter LEA Data'!$F51/20),"")</f>
        <v/>
      </c>
      <c r="Z47" s="14"/>
      <c r="AA47" s="239" t="str">
        <f>IFERROR(Z47/'2a. Enter LEA Data'!$F51,"")</f>
        <v/>
      </c>
      <c r="AC47" s="14"/>
      <c r="AD47" s="238" t="str">
        <f>IFERROR(AC47/('2a. Enter LEA Data'!$F51/20),"")</f>
        <v/>
      </c>
      <c r="AF47" s="14"/>
      <c r="AG47" s="239" t="str">
        <f>IFERROR(AF47/'2a. Enter LEA Data'!$F51,"")</f>
        <v/>
      </c>
      <c r="AI47" s="14"/>
      <c r="AJ47" s="238" t="str">
        <f>IFERROR(AI47/('2a. Enter LEA Data'!$F51/20),"")</f>
        <v/>
      </c>
      <c r="AL47" s="14"/>
      <c r="AM47" s="239" t="str">
        <f>IFERROR(AL47/'2a. Enter LEA Data'!$F51,"")</f>
        <v/>
      </c>
      <c r="AO47" s="14"/>
      <c r="AP47" s="238" t="str">
        <f>IFERROR(AO47/('2a. Enter LEA Data'!$F51/20),"")</f>
        <v/>
      </c>
      <c r="AQ47" s="245"/>
      <c r="AR47" s="14"/>
      <c r="AS47" s="239" t="str">
        <f>IFERROR(AR47/'2a. Enter LEA Data'!$F51,"")</f>
        <v/>
      </c>
      <c r="AU47" s="14"/>
      <c r="AV47" s="238" t="str">
        <f>IFERROR(AU47/('2a. Enter LEA Data'!$F51/20),"")</f>
        <v/>
      </c>
      <c r="AW47" s="245"/>
      <c r="AX47" s="14"/>
      <c r="AY47" s="239" t="str">
        <f>IFERROR(AX47/'2a. Enter LEA Data'!$F51,"")</f>
        <v/>
      </c>
      <c r="AZ47" s="247"/>
      <c r="BA47" s="14"/>
      <c r="BB47" s="238" t="str">
        <f>IFERROR(BA47/('2a. Enter LEA Data'!$F51/20),"")</f>
        <v/>
      </c>
      <c r="BC47" s="245"/>
      <c r="BD47" s="14"/>
      <c r="BE47" s="239" t="str">
        <f>IFERROR(BD47/'2a. Enter LEA Data'!$F51,"")</f>
        <v/>
      </c>
      <c r="BG47" s="14"/>
      <c r="BH47" s="238" t="str">
        <f>IFERROR(BG47/('2a. Enter LEA Data'!$F51/20),"")</f>
        <v/>
      </c>
      <c r="BI47" s="245"/>
      <c r="BJ47" s="14"/>
      <c r="BK47" s="239" t="str">
        <f>IFERROR(BJ47/'2a. Enter LEA Data'!$F51,"")</f>
        <v/>
      </c>
      <c r="BM47" s="14"/>
      <c r="BN47" s="238" t="str">
        <f>IFERROR(BM47/('2a. Enter LEA Data'!$F51/20),"")</f>
        <v/>
      </c>
      <c r="BO47" s="245"/>
      <c r="BP47" s="14"/>
      <c r="BQ47" s="239" t="str">
        <f>IFERROR(BP47/'2a. Enter LEA Data'!$F51,"")</f>
        <v/>
      </c>
      <c r="BS47" s="8"/>
      <c r="BT47" s="193"/>
      <c r="BU47" s="245"/>
      <c r="BV47" s="14"/>
      <c r="BW47" s="239" t="str">
        <f>IFERROR(BV47/'2a. Enter LEA Data'!$R51,"")</f>
        <v/>
      </c>
      <c r="BY47" s="14"/>
      <c r="BZ47" s="238" t="str">
        <f>IFERROR(BY47/('2a. Enter LEA Data'!$T51/20),"")</f>
        <v/>
      </c>
      <c r="CA47" s="245"/>
      <c r="CB47" s="14"/>
      <c r="CC47" s="239" t="str">
        <f>IFERROR(CB47/'2a. Enter LEA Data'!$T51,"")</f>
        <v/>
      </c>
      <c r="CE47" s="14"/>
      <c r="CF47" s="238" t="str">
        <f>IFERROR(IF(ISNUMBER(SEARCH("Yes/No",$CE$5)),"",CE47/(('2a. Enter LEA Data'!$V51)/20)),"")</f>
        <v/>
      </c>
      <c r="CG47" s="245"/>
      <c r="CH47" s="14"/>
      <c r="CI47" s="239" t="str">
        <f>IFERROR(CH47/('2a. Enter LEA Data'!$V51),"")</f>
        <v/>
      </c>
      <c r="CK47" s="8"/>
      <c r="CL47" s="245"/>
      <c r="CM47" s="14"/>
      <c r="CO47" s="14"/>
      <c r="CP47" s="238" t="str">
        <f>IFERROR(IF(ISNUMBER(SEARCH("Yes/No",$CO$5)),"",CO47/(('2a. Enter LEA Data'!$F51)/20)),"")</f>
        <v/>
      </c>
      <c r="CQ47" s="245"/>
      <c r="CR47" s="14"/>
      <c r="CS47" s="241" t="str">
        <f>IFERROR(IF(CR41="Number of courses who visit the school library at least once per year",CR47/'2a. Enter LEA Data'!X51,IF(CR41="Number of students who accessed the school libraries",CR47/'2a. Enter LEA Data'!F51,CR47/('2a. Enter LEA Data'!F51/20))),"")</f>
        <v/>
      </c>
      <c r="CU47" s="195"/>
      <c r="CV47" s="238" t="str">
        <f>IFERROR(IF(ISNUMBER(SEARCH("Yes/No",$CU$5)),"",CU47/(('2a. Enter LEA Data'!$F51)/20)),"")</f>
        <v/>
      </c>
      <c r="CW47" s="245"/>
      <c r="CX47" s="14"/>
      <c r="CY47" s="241" t="str">
        <f>IFERROR(IF(ISNUMBER(SEARCH("Percentage",$CY$5)),CX47/('2a. Enter LEA Data'!$F51),CX47/('2a. Enter LEA Data'!$F51)/20),"")</f>
        <v/>
      </c>
      <c r="DA47" s="8"/>
      <c r="DB47" s="245"/>
      <c r="DC47" s="14"/>
    </row>
    <row r="48" spans="2:107">
      <c r="B48" s="235" t="str">
        <f>IF('2a. Enter LEA Data'!B52="","",'2a. Enter LEA Data'!B52)</f>
        <v/>
      </c>
      <c r="C48" s="236"/>
      <c r="E48" s="14"/>
      <c r="F48" s="185" t="str">
        <f>IFERROR(E48/'2a. Enter LEA Data'!$J52,"")</f>
        <v/>
      </c>
      <c r="H48" s="14"/>
      <c r="I48" s="185" t="str">
        <f>IFERROR(H48/'2a. Enter LEA Data'!$L52,"")</f>
        <v/>
      </c>
      <c r="K48" s="14"/>
      <c r="L48" s="185" t="str">
        <f>IFERROR(K48/'2a. Enter LEA Data'!$N52,"")</f>
        <v/>
      </c>
      <c r="N48" s="14"/>
      <c r="O48" s="185" t="str">
        <f>IFERROR(N48/'2a. Enter LEA Data'!$P52,"")</f>
        <v/>
      </c>
      <c r="Q48" s="14"/>
      <c r="R48" s="238" t="str">
        <f>IFERROR(Q48/('2a. Enter LEA Data'!$F52/20),"")</f>
        <v/>
      </c>
      <c r="T48" s="14"/>
      <c r="U48" s="239" t="str">
        <f>IFERROR(T48/'2a. Enter LEA Data'!$F52,"")</f>
        <v/>
      </c>
      <c r="W48" s="14"/>
      <c r="X48" s="238" t="str">
        <f>IFERROR(W48/('2a. Enter LEA Data'!$F52/20),"")</f>
        <v/>
      </c>
      <c r="Z48" s="14"/>
      <c r="AA48" s="239" t="str">
        <f>IFERROR(Z48/'2a. Enter LEA Data'!$F52,"")</f>
        <v/>
      </c>
      <c r="AC48" s="14"/>
      <c r="AD48" s="238" t="str">
        <f>IFERROR(AC48/('2a. Enter LEA Data'!$F52/20),"")</f>
        <v/>
      </c>
      <c r="AF48" s="14"/>
      <c r="AG48" s="239" t="str">
        <f>IFERROR(AF48/'2a. Enter LEA Data'!$F52,"")</f>
        <v/>
      </c>
      <c r="AI48" s="14"/>
      <c r="AJ48" s="238" t="str">
        <f>IFERROR(AI48/('2a. Enter LEA Data'!$F52/20),"")</f>
        <v/>
      </c>
      <c r="AL48" s="14"/>
      <c r="AM48" s="239" t="str">
        <f>IFERROR(AL48/'2a. Enter LEA Data'!$F52,"")</f>
        <v/>
      </c>
      <c r="AO48" s="14"/>
      <c r="AP48" s="238" t="str">
        <f>IFERROR(AO48/('2a. Enter LEA Data'!$F52/20),"")</f>
        <v/>
      </c>
      <c r="AQ48" s="245"/>
      <c r="AR48" s="14"/>
      <c r="AS48" s="239" t="str">
        <f>IFERROR(AR48/'2a. Enter LEA Data'!$F52,"")</f>
        <v/>
      </c>
      <c r="AU48" s="14"/>
      <c r="AV48" s="238" t="str">
        <f>IFERROR(AU48/('2a. Enter LEA Data'!$F52/20),"")</f>
        <v/>
      </c>
      <c r="AW48" s="245"/>
      <c r="AX48" s="14"/>
      <c r="AY48" s="239" t="str">
        <f>IFERROR(AX48/'2a. Enter LEA Data'!$F52,"")</f>
        <v/>
      </c>
      <c r="AZ48" s="247"/>
      <c r="BA48" s="14"/>
      <c r="BB48" s="238" t="str">
        <f>IFERROR(BA48/('2a. Enter LEA Data'!$F52/20),"")</f>
        <v/>
      </c>
      <c r="BC48" s="245"/>
      <c r="BD48" s="14"/>
      <c r="BE48" s="239" t="str">
        <f>IFERROR(BD48/'2a. Enter LEA Data'!$F52,"")</f>
        <v/>
      </c>
      <c r="BG48" s="14"/>
      <c r="BH48" s="238" t="str">
        <f>IFERROR(BG48/('2a. Enter LEA Data'!$F52/20),"")</f>
        <v/>
      </c>
      <c r="BI48" s="245"/>
      <c r="BJ48" s="14"/>
      <c r="BK48" s="239" t="str">
        <f>IFERROR(BJ48/'2a. Enter LEA Data'!$F52,"")</f>
        <v/>
      </c>
      <c r="BM48" s="14"/>
      <c r="BN48" s="238" t="str">
        <f>IFERROR(BM48/('2a. Enter LEA Data'!$F52/20),"")</f>
        <v/>
      </c>
      <c r="BO48" s="245"/>
      <c r="BP48" s="14"/>
      <c r="BQ48" s="239" t="str">
        <f>IFERROR(BP48/'2a. Enter LEA Data'!$F52,"")</f>
        <v/>
      </c>
      <c r="BS48" s="8"/>
      <c r="BT48" s="193"/>
      <c r="BU48" s="245"/>
      <c r="BV48" s="14"/>
      <c r="BW48" s="239" t="str">
        <f>IFERROR(BV48/'2a. Enter LEA Data'!$R52,"")</f>
        <v/>
      </c>
      <c r="BY48" s="14"/>
      <c r="BZ48" s="238" t="str">
        <f>IFERROR(BY48/('2a. Enter LEA Data'!$T52/20),"")</f>
        <v/>
      </c>
      <c r="CA48" s="245"/>
      <c r="CB48" s="14"/>
      <c r="CC48" s="239" t="str">
        <f>IFERROR(CB48/'2a. Enter LEA Data'!$T52,"")</f>
        <v/>
      </c>
      <c r="CE48" s="14"/>
      <c r="CF48" s="238" t="str">
        <f>IFERROR(IF(ISNUMBER(SEARCH("Yes/No",$CE$5)),"",CE48/(('2a. Enter LEA Data'!$V52)/20)),"")</f>
        <v/>
      </c>
      <c r="CG48" s="245"/>
      <c r="CH48" s="14"/>
      <c r="CI48" s="239" t="str">
        <f>IFERROR(CH48/('2a. Enter LEA Data'!$V52),"")</f>
        <v/>
      </c>
      <c r="CK48" s="8"/>
      <c r="CL48" s="245"/>
      <c r="CM48" s="14"/>
      <c r="CO48" s="14"/>
      <c r="CP48" s="238" t="str">
        <f>IFERROR(IF(ISNUMBER(SEARCH("Yes/No",$CO$5)),"",CO48/(('2a. Enter LEA Data'!$F52)/20)),"")</f>
        <v/>
      </c>
      <c r="CQ48" s="245"/>
      <c r="CR48" s="14"/>
      <c r="CS48" s="241" t="str">
        <f>IFERROR(IF(CR42="Number of courses who visit the school library at least once per year",CR48/'2a. Enter LEA Data'!X52,IF(CR42="Number of students who accessed the school libraries",CR48/'2a. Enter LEA Data'!F52,CR48/('2a. Enter LEA Data'!F52/20))),"")</f>
        <v/>
      </c>
      <c r="CU48" s="195"/>
      <c r="CV48" s="238" t="str">
        <f>IFERROR(IF(ISNUMBER(SEARCH("Yes/No",$CU$5)),"",CU48/(('2a. Enter LEA Data'!$F52)/20)),"")</f>
        <v/>
      </c>
      <c r="CW48" s="245"/>
      <c r="CX48" s="14"/>
      <c r="CY48" s="241" t="str">
        <f>IFERROR(IF(ISNUMBER(SEARCH("Percentage",$CY$5)),CX48/('2a. Enter LEA Data'!$F52),CX48/('2a. Enter LEA Data'!$F52)/20),"")</f>
        <v/>
      </c>
      <c r="DA48" s="8"/>
      <c r="DB48" s="245"/>
      <c r="DC48" s="14"/>
    </row>
    <row r="49" spans="2:107">
      <c r="B49" s="235" t="str">
        <f>IF('2a. Enter LEA Data'!B53="","",'2a. Enter LEA Data'!B53)</f>
        <v/>
      </c>
      <c r="C49" s="236"/>
      <c r="E49" s="14"/>
      <c r="F49" s="185" t="str">
        <f>IFERROR(E49/'2a. Enter LEA Data'!$J53,"")</f>
        <v/>
      </c>
      <c r="H49" s="14"/>
      <c r="I49" s="185" t="str">
        <f>IFERROR(H49/'2a. Enter LEA Data'!$L53,"")</f>
        <v/>
      </c>
      <c r="K49" s="14"/>
      <c r="L49" s="185" t="str">
        <f>IFERROR(K49/'2a. Enter LEA Data'!$N53,"")</f>
        <v/>
      </c>
      <c r="N49" s="14"/>
      <c r="O49" s="185" t="str">
        <f>IFERROR(N49/'2a. Enter LEA Data'!$P53,"")</f>
        <v/>
      </c>
      <c r="Q49" s="14"/>
      <c r="R49" s="238" t="str">
        <f>IFERROR(Q49/('2a. Enter LEA Data'!$F53/20),"")</f>
        <v/>
      </c>
      <c r="T49" s="14"/>
      <c r="U49" s="239" t="str">
        <f>IFERROR(T49/'2a. Enter LEA Data'!$F53,"")</f>
        <v/>
      </c>
      <c r="W49" s="14"/>
      <c r="X49" s="238" t="str">
        <f>IFERROR(W49/('2a. Enter LEA Data'!$F53/20),"")</f>
        <v/>
      </c>
      <c r="Z49" s="14"/>
      <c r="AA49" s="239" t="str">
        <f>IFERROR(Z49/'2a. Enter LEA Data'!$F53,"")</f>
        <v/>
      </c>
      <c r="AC49" s="14"/>
      <c r="AD49" s="238" t="str">
        <f>IFERROR(AC49/('2a. Enter LEA Data'!$F53/20),"")</f>
        <v/>
      </c>
      <c r="AF49" s="14"/>
      <c r="AG49" s="239" t="str">
        <f>IFERROR(AF49/'2a. Enter LEA Data'!$F53,"")</f>
        <v/>
      </c>
      <c r="AI49" s="14"/>
      <c r="AJ49" s="238" t="str">
        <f>IFERROR(AI49/('2a. Enter LEA Data'!$F53/20),"")</f>
        <v/>
      </c>
      <c r="AL49" s="14"/>
      <c r="AM49" s="239" t="str">
        <f>IFERROR(AL49/'2a. Enter LEA Data'!$F53,"")</f>
        <v/>
      </c>
      <c r="AO49" s="14"/>
      <c r="AP49" s="238" t="str">
        <f>IFERROR(AO49/('2a. Enter LEA Data'!$F53/20),"")</f>
        <v/>
      </c>
      <c r="AQ49" s="245"/>
      <c r="AR49" s="14"/>
      <c r="AS49" s="239" t="str">
        <f>IFERROR(AR49/'2a. Enter LEA Data'!$F53,"")</f>
        <v/>
      </c>
      <c r="AU49" s="14"/>
      <c r="AV49" s="238" t="str">
        <f>IFERROR(AU49/('2a. Enter LEA Data'!$F53/20),"")</f>
        <v/>
      </c>
      <c r="AW49" s="245"/>
      <c r="AX49" s="14"/>
      <c r="AY49" s="239" t="str">
        <f>IFERROR(AX49/'2a. Enter LEA Data'!$F53,"")</f>
        <v/>
      </c>
      <c r="AZ49" s="247"/>
      <c r="BA49" s="14"/>
      <c r="BB49" s="238" t="str">
        <f>IFERROR(BA49/('2a. Enter LEA Data'!$F53/20),"")</f>
        <v/>
      </c>
      <c r="BC49" s="245"/>
      <c r="BD49" s="14"/>
      <c r="BE49" s="239" t="str">
        <f>IFERROR(BD49/'2a. Enter LEA Data'!$F53,"")</f>
        <v/>
      </c>
      <c r="BG49" s="14"/>
      <c r="BH49" s="238" t="str">
        <f>IFERROR(BG49/('2a. Enter LEA Data'!$F53/20),"")</f>
        <v/>
      </c>
      <c r="BI49" s="245"/>
      <c r="BJ49" s="14"/>
      <c r="BK49" s="239" t="str">
        <f>IFERROR(BJ49/'2a. Enter LEA Data'!$F53,"")</f>
        <v/>
      </c>
      <c r="BM49" s="14"/>
      <c r="BN49" s="238" t="str">
        <f>IFERROR(BM49/('2a. Enter LEA Data'!$F53/20),"")</f>
        <v/>
      </c>
      <c r="BO49" s="245"/>
      <c r="BP49" s="14"/>
      <c r="BQ49" s="239" t="str">
        <f>IFERROR(BP49/'2a. Enter LEA Data'!$F53,"")</f>
        <v/>
      </c>
      <c r="BS49" s="8"/>
      <c r="BT49" s="193"/>
      <c r="BU49" s="245"/>
      <c r="BV49" s="14"/>
      <c r="BW49" s="239" t="str">
        <f>IFERROR(BV49/'2a. Enter LEA Data'!$R53,"")</f>
        <v/>
      </c>
      <c r="BY49" s="14"/>
      <c r="BZ49" s="238" t="str">
        <f>IFERROR(BY49/('2a. Enter LEA Data'!$T53/20),"")</f>
        <v/>
      </c>
      <c r="CA49" s="245"/>
      <c r="CB49" s="14"/>
      <c r="CC49" s="239" t="str">
        <f>IFERROR(CB49/'2a. Enter LEA Data'!$T53,"")</f>
        <v/>
      </c>
      <c r="CE49" s="14"/>
      <c r="CF49" s="238" t="str">
        <f>IFERROR(IF(ISNUMBER(SEARCH("Yes/No",$CE$5)),"",CE49/(('2a. Enter LEA Data'!$V53)/20)),"")</f>
        <v/>
      </c>
      <c r="CG49" s="245"/>
      <c r="CH49" s="14"/>
      <c r="CI49" s="239" t="str">
        <f>IFERROR(CH49/('2a. Enter LEA Data'!$V53),"")</f>
        <v/>
      </c>
      <c r="CK49" s="8"/>
      <c r="CL49" s="245"/>
      <c r="CM49" s="14"/>
      <c r="CO49" s="14"/>
      <c r="CP49" s="238" t="str">
        <f>IFERROR(IF(ISNUMBER(SEARCH("Yes/No",$CO$5)),"",CO49/(('2a. Enter LEA Data'!$F53)/20)),"")</f>
        <v/>
      </c>
      <c r="CQ49" s="245"/>
      <c r="CR49" s="14"/>
      <c r="CS49" s="241" t="str">
        <f>IFERROR(IF(CR43="Number of courses who visit the school library at least once per year",CR49/'2a. Enter LEA Data'!X53,IF(CR43="Number of students who accessed the school libraries",CR49/'2a. Enter LEA Data'!F53,CR49/('2a. Enter LEA Data'!F53/20))),"")</f>
        <v/>
      </c>
      <c r="CU49" s="195"/>
      <c r="CV49" s="238" t="str">
        <f>IFERROR(IF(ISNUMBER(SEARCH("Yes/No",$CU$5)),"",CU49/(('2a. Enter LEA Data'!$F53)/20)),"")</f>
        <v/>
      </c>
      <c r="CW49" s="245"/>
      <c r="CX49" s="14"/>
      <c r="CY49" s="241" t="str">
        <f>IFERROR(IF(ISNUMBER(SEARCH("Percentage",$CY$5)),CX49/('2a. Enter LEA Data'!$F53),CX49/('2a. Enter LEA Data'!$F53)/20),"")</f>
        <v/>
      </c>
      <c r="DA49" s="8"/>
      <c r="DB49" s="245"/>
      <c r="DC49" s="14"/>
    </row>
    <row r="50" spans="2:107">
      <c r="B50" s="235" t="str">
        <f>IF('2a. Enter LEA Data'!B54="","",'2a. Enter LEA Data'!B54)</f>
        <v/>
      </c>
      <c r="C50" s="236"/>
      <c r="E50" s="14"/>
      <c r="F50" s="185" t="str">
        <f>IFERROR(E50/'2a. Enter LEA Data'!$J54,"")</f>
        <v/>
      </c>
      <c r="H50" s="14"/>
      <c r="I50" s="185" t="str">
        <f>IFERROR(H50/'2a. Enter LEA Data'!$L54,"")</f>
        <v/>
      </c>
      <c r="K50" s="14"/>
      <c r="L50" s="185" t="str">
        <f>IFERROR(K50/'2a. Enter LEA Data'!$N54,"")</f>
        <v/>
      </c>
      <c r="N50" s="14"/>
      <c r="O50" s="185" t="str">
        <f>IFERROR(N50/'2a. Enter LEA Data'!$P54,"")</f>
        <v/>
      </c>
      <c r="Q50" s="14"/>
      <c r="R50" s="238" t="str">
        <f>IFERROR(Q50/('2a. Enter LEA Data'!$F54/20),"")</f>
        <v/>
      </c>
      <c r="T50" s="14"/>
      <c r="U50" s="239" t="str">
        <f>IFERROR(T50/'2a. Enter LEA Data'!$F54,"")</f>
        <v/>
      </c>
      <c r="W50" s="14"/>
      <c r="X50" s="238" t="str">
        <f>IFERROR(W50/('2a. Enter LEA Data'!$F54/20),"")</f>
        <v/>
      </c>
      <c r="Z50" s="14"/>
      <c r="AA50" s="239" t="str">
        <f>IFERROR(Z50/'2a. Enter LEA Data'!$F54,"")</f>
        <v/>
      </c>
      <c r="AC50" s="14"/>
      <c r="AD50" s="238" t="str">
        <f>IFERROR(AC50/('2a. Enter LEA Data'!$F54/20),"")</f>
        <v/>
      </c>
      <c r="AF50" s="14"/>
      <c r="AG50" s="239" t="str">
        <f>IFERROR(AF50/'2a. Enter LEA Data'!$F54,"")</f>
        <v/>
      </c>
      <c r="AI50" s="14"/>
      <c r="AJ50" s="238" t="str">
        <f>IFERROR(AI50/('2a. Enter LEA Data'!$F54/20),"")</f>
        <v/>
      </c>
      <c r="AL50" s="14"/>
      <c r="AM50" s="239" t="str">
        <f>IFERROR(AL50/'2a. Enter LEA Data'!$F54,"")</f>
        <v/>
      </c>
      <c r="AO50" s="14"/>
      <c r="AP50" s="238" t="str">
        <f>IFERROR(AO50/('2a. Enter LEA Data'!$F54/20),"")</f>
        <v/>
      </c>
      <c r="AQ50" s="245"/>
      <c r="AR50" s="14"/>
      <c r="AS50" s="239" t="str">
        <f>IFERROR(AR50/'2a. Enter LEA Data'!$F54,"")</f>
        <v/>
      </c>
      <c r="AU50" s="14"/>
      <c r="AV50" s="238" t="str">
        <f>IFERROR(AU50/('2a. Enter LEA Data'!$F54/20),"")</f>
        <v/>
      </c>
      <c r="AW50" s="245"/>
      <c r="AX50" s="14"/>
      <c r="AY50" s="239" t="str">
        <f>IFERROR(AX50/'2a. Enter LEA Data'!$F54,"")</f>
        <v/>
      </c>
      <c r="AZ50" s="247"/>
      <c r="BA50" s="14"/>
      <c r="BB50" s="238" t="str">
        <f>IFERROR(BA50/('2a. Enter LEA Data'!$F54/20),"")</f>
        <v/>
      </c>
      <c r="BC50" s="245"/>
      <c r="BD50" s="14"/>
      <c r="BE50" s="239" t="str">
        <f>IFERROR(BD50/'2a. Enter LEA Data'!$F54,"")</f>
        <v/>
      </c>
      <c r="BG50" s="14"/>
      <c r="BH50" s="238" t="str">
        <f>IFERROR(BG50/('2a. Enter LEA Data'!$F54/20),"")</f>
        <v/>
      </c>
      <c r="BI50" s="245"/>
      <c r="BJ50" s="14"/>
      <c r="BK50" s="239" t="str">
        <f>IFERROR(BJ50/'2a. Enter LEA Data'!$F54,"")</f>
        <v/>
      </c>
      <c r="BM50" s="14"/>
      <c r="BN50" s="238" t="str">
        <f>IFERROR(BM50/('2a. Enter LEA Data'!$F54/20),"")</f>
        <v/>
      </c>
      <c r="BO50" s="245"/>
      <c r="BP50" s="14"/>
      <c r="BQ50" s="239" t="str">
        <f>IFERROR(BP50/'2a. Enter LEA Data'!$F54,"")</f>
        <v/>
      </c>
      <c r="BS50" s="8"/>
      <c r="BT50" s="193"/>
      <c r="BU50" s="245"/>
      <c r="BV50" s="14"/>
      <c r="BW50" s="239" t="str">
        <f>IFERROR(BV50/'2a. Enter LEA Data'!$R54,"")</f>
        <v/>
      </c>
      <c r="BY50" s="14"/>
      <c r="BZ50" s="238" t="str">
        <f>IFERROR(BY50/('2a. Enter LEA Data'!$T54/20),"")</f>
        <v/>
      </c>
      <c r="CA50" s="245"/>
      <c r="CB50" s="14"/>
      <c r="CC50" s="239" t="str">
        <f>IFERROR(CB50/'2a. Enter LEA Data'!$T54,"")</f>
        <v/>
      </c>
      <c r="CE50" s="14"/>
      <c r="CF50" s="238" t="str">
        <f>IFERROR(IF(ISNUMBER(SEARCH("Yes/No",$CE$5)),"",CE50/(('2a. Enter LEA Data'!$V54)/20)),"")</f>
        <v/>
      </c>
      <c r="CG50" s="245"/>
      <c r="CH50" s="14"/>
      <c r="CI50" s="239" t="str">
        <f>IFERROR(CH50/('2a. Enter LEA Data'!$V54),"")</f>
        <v/>
      </c>
      <c r="CK50" s="8"/>
      <c r="CL50" s="245"/>
      <c r="CM50" s="14"/>
      <c r="CO50" s="14"/>
      <c r="CP50" s="238" t="str">
        <f>IFERROR(IF(ISNUMBER(SEARCH("Yes/No",$CO$5)),"",CO50/(('2a. Enter LEA Data'!$F54)/20)),"")</f>
        <v/>
      </c>
      <c r="CQ50" s="245"/>
      <c r="CR50" s="14"/>
      <c r="CS50" s="241" t="str">
        <f>IFERROR(IF(CR44="Number of courses who visit the school library at least once per year",CR50/'2a. Enter LEA Data'!X54,IF(CR44="Number of students who accessed the school libraries",CR50/'2a. Enter LEA Data'!F54,CR50/('2a. Enter LEA Data'!F54/20))),"")</f>
        <v/>
      </c>
      <c r="CU50" s="195"/>
      <c r="CV50" s="238" t="str">
        <f>IFERROR(IF(ISNUMBER(SEARCH("Yes/No",$CU$5)),"",CU50/(('2a. Enter LEA Data'!$F54)/20)),"")</f>
        <v/>
      </c>
      <c r="CW50" s="245"/>
      <c r="CX50" s="14"/>
      <c r="CY50" s="241" t="str">
        <f>IFERROR(IF(ISNUMBER(SEARCH("Percentage",$CY$5)),CX50/('2a. Enter LEA Data'!$F54),CX50/('2a. Enter LEA Data'!$F54)/20),"")</f>
        <v/>
      </c>
      <c r="DA50" s="8"/>
      <c r="DB50" s="245"/>
      <c r="DC50" s="14"/>
    </row>
    <row r="51" spans="2:107">
      <c r="B51" s="235" t="str">
        <f>IF('2a. Enter LEA Data'!B55="","",'2a. Enter LEA Data'!B55)</f>
        <v/>
      </c>
      <c r="C51" s="236"/>
      <c r="E51" s="14"/>
      <c r="F51" s="185" t="str">
        <f>IFERROR(E51/'2a. Enter LEA Data'!$J55,"")</f>
        <v/>
      </c>
      <c r="H51" s="14"/>
      <c r="I51" s="185" t="str">
        <f>IFERROR(H51/'2a. Enter LEA Data'!$L55,"")</f>
        <v/>
      </c>
      <c r="K51" s="14"/>
      <c r="L51" s="185" t="str">
        <f>IFERROR(K51/'2a. Enter LEA Data'!$N55,"")</f>
        <v/>
      </c>
      <c r="N51" s="14"/>
      <c r="O51" s="185" t="str">
        <f>IFERROR(N51/'2a. Enter LEA Data'!$P55,"")</f>
        <v/>
      </c>
      <c r="Q51" s="14"/>
      <c r="R51" s="238" t="str">
        <f>IFERROR(Q51/('2a. Enter LEA Data'!$F55/20),"")</f>
        <v/>
      </c>
      <c r="T51" s="14"/>
      <c r="U51" s="239" t="str">
        <f>IFERROR(T51/'2a. Enter LEA Data'!$F55,"")</f>
        <v/>
      </c>
      <c r="W51" s="14"/>
      <c r="X51" s="238" t="str">
        <f>IFERROR(W51/('2a. Enter LEA Data'!$F55/20),"")</f>
        <v/>
      </c>
      <c r="Z51" s="14"/>
      <c r="AA51" s="239" t="str">
        <f>IFERROR(Z51/'2a. Enter LEA Data'!$F55,"")</f>
        <v/>
      </c>
      <c r="AC51" s="14"/>
      <c r="AD51" s="238" t="str">
        <f>IFERROR(AC51/('2a. Enter LEA Data'!$F55/20),"")</f>
        <v/>
      </c>
      <c r="AF51" s="14"/>
      <c r="AG51" s="239" t="str">
        <f>IFERROR(AF51/'2a. Enter LEA Data'!$F55,"")</f>
        <v/>
      </c>
      <c r="AI51" s="14"/>
      <c r="AJ51" s="238" t="str">
        <f>IFERROR(AI51/('2a. Enter LEA Data'!$F55/20),"")</f>
        <v/>
      </c>
      <c r="AL51" s="14"/>
      <c r="AM51" s="239" t="str">
        <f>IFERROR(AL51/'2a. Enter LEA Data'!$F55,"")</f>
        <v/>
      </c>
      <c r="AO51" s="14"/>
      <c r="AP51" s="238" t="str">
        <f>IFERROR(AO51/('2a. Enter LEA Data'!$F55/20),"")</f>
        <v/>
      </c>
      <c r="AQ51" s="245"/>
      <c r="AR51" s="14"/>
      <c r="AS51" s="239" t="str">
        <f>IFERROR(AR51/'2a. Enter LEA Data'!$F55,"")</f>
        <v/>
      </c>
      <c r="AU51" s="14"/>
      <c r="AV51" s="238" t="str">
        <f>IFERROR(AU51/('2a. Enter LEA Data'!$F55/20),"")</f>
        <v/>
      </c>
      <c r="AW51" s="245"/>
      <c r="AX51" s="14"/>
      <c r="AY51" s="239" t="str">
        <f>IFERROR(AX51/'2a. Enter LEA Data'!$F55,"")</f>
        <v/>
      </c>
      <c r="AZ51" s="247"/>
      <c r="BA51" s="14"/>
      <c r="BB51" s="238" t="str">
        <f>IFERROR(BA51/('2a. Enter LEA Data'!$F55/20),"")</f>
        <v/>
      </c>
      <c r="BC51" s="245"/>
      <c r="BD51" s="14"/>
      <c r="BE51" s="239" t="str">
        <f>IFERROR(BD51/'2a. Enter LEA Data'!$F55,"")</f>
        <v/>
      </c>
      <c r="BG51" s="14"/>
      <c r="BH51" s="238" t="str">
        <f>IFERROR(BG51/('2a. Enter LEA Data'!$F55/20),"")</f>
        <v/>
      </c>
      <c r="BI51" s="245"/>
      <c r="BJ51" s="14"/>
      <c r="BK51" s="239" t="str">
        <f>IFERROR(BJ51/'2a. Enter LEA Data'!$F55,"")</f>
        <v/>
      </c>
      <c r="BM51" s="14"/>
      <c r="BN51" s="238" t="str">
        <f>IFERROR(BM51/('2a. Enter LEA Data'!$F55/20),"")</f>
        <v/>
      </c>
      <c r="BO51" s="245"/>
      <c r="BP51" s="14"/>
      <c r="BQ51" s="239" t="str">
        <f>IFERROR(BP51/'2a. Enter LEA Data'!$F55,"")</f>
        <v/>
      </c>
      <c r="BS51" s="8"/>
      <c r="BT51" s="193"/>
      <c r="BU51" s="245"/>
      <c r="BV51" s="14"/>
      <c r="BW51" s="239" t="str">
        <f>IFERROR(BV51/'2a. Enter LEA Data'!$R55,"")</f>
        <v/>
      </c>
      <c r="BY51" s="14"/>
      <c r="BZ51" s="238" t="str">
        <f>IFERROR(BY51/('2a. Enter LEA Data'!$T55/20),"")</f>
        <v/>
      </c>
      <c r="CA51" s="245"/>
      <c r="CB51" s="14"/>
      <c r="CC51" s="239" t="str">
        <f>IFERROR(CB51/'2a. Enter LEA Data'!$T55,"")</f>
        <v/>
      </c>
      <c r="CE51" s="14"/>
      <c r="CF51" s="238" t="str">
        <f>IFERROR(IF(ISNUMBER(SEARCH("Yes/No",$CE$5)),"",CE51/(('2a. Enter LEA Data'!$V55)/20)),"")</f>
        <v/>
      </c>
      <c r="CG51" s="245"/>
      <c r="CH51" s="14"/>
      <c r="CI51" s="239" t="str">
        <f>IFERROR(CH51/('2a. Enter LEA Data'!$V55),"")</f>
        <v/>
      </c>
      <c r="CK51" s="8"/>
      <c r="CL51" s="245"/>
      <c r="CM51" s="14"/>
      <c r="CO51" s="14"/>
      <c r="CP51" s="238" t="str">
        <f>IFERROR(IF(ISNUMBER(SEARCH("Yes/No",$CO$5)),"",CO51/(('2a. Enter LEA Data'!$F55)/20)),"")</f>
        <v/>
      </c>
      <c r="CQ51" s="245"/>
      <c r="CR51" s="14"/>
      <c r="CS51" s="241" t="str">
        <f>IFERROR(IF(CR45="Number of courses who visit the school library at least once per year",CR51/'2a. Enter LEA Data'!X55,IF(CR45="Number of students who accessed the school libraries",CR51/'2a. Enter LEA Data'!F55,CR51/('2a. Enter LEA Data'!F55/20))),"")</f>
        <v/>
      </c>
      <c r="CU51" s="195"/>
      <c r="CV51" s="238" t="str">
        <f>IFERROR(IF(ISNUMBER(SEARCH("Yes/No",$CU$5)),"",CU51/(('2a. Enter LEA Data'!$F55)/20)),"")</f>
        <v/>
      </c>
      <c r="CW51" s="245"/>
      <c r="CX51" s="14"/>
      <c r="CY51" s="241" t="str">
        <f>IFERROR(IF(ISNUMBER(SEARCH("Percentage",$CY$5)),CX51/('2a. Enter LEA Data'!$F55),CX51/('2a. Enter LEA Data'!$F55)/20),"")</f>
        <v/>
      </c>
      <c r="DA51" s="8"/>
      <c r="DB51" s="245"/>
      <c r="DC51" s="14"/>
    </row>
    <row r="52" spans="2:107">
      <c r="B52" s="235" t="str">
        <f>IF('2a. Enter LEA Data'!B56="","",'2a. Enter LEA Data'!B56)</f>
        <v/>
      </c>
      <c r="C52" s="236"/>
      <c r="E52" s="14"/>
      <c r="F52" s="185" t="str">
        <f>IFERROR(E52/'2a. Enter LEA Data'!$J56,"")</f>
        <v/>
      </c>
      <c r="H52" s="14"/>
      <c r="I52" s="185" t="str">
        <f>IFERROR(H52/'2a. Enter LEA Data'!$L56,"")</f>
        <v/>
      </c>
      <c r="K52" s="14"/>
      <c r="L52" s="185" t="str">
        <f>IFERROR(K52/'2a. Enter LEA Data'!$N56,"")</f>
        <v/>
      </c>
      <c r="N52" s="14"/>
      <c r="O52" s="185" t="str">
        <f>IFERROR(N52/'2a. Enter LEA Data'!$P56,"")</f>
        <v/>
      </c>
      <c r="Q52" s="14"/>
      <c r="R52" s="238" t="str">
        <f>IFERROR(Q52/('2a. Enter LEA Data'!$F56/20),"")</f>
        <v/>
      </c>
      <c r="T52" s="14"/>
      <c r="U52" s="239" t="str">
        <f>IFERROR(T52/'2a. Enter LEA Data'!$F56,"")</f>
        <v/>
      </c>
      <c r="W52" s="14"/>
      <c r="X52" s="238" t="str">
        <f>IFERROR(W52/('2a. Enter LEA Data'!$F56/20),"")</f>
        <v/>
      </c>
      <c r="Z52" s="14"/>
      <c r="AA52" s="239" t="str">
        <f>IFERROR(Z52/'2a. Enter LEA Data'!$F56,"")</f>
        <v/>
      </c>
      <c r="AC52" s="14"/>
      <c r="AD52" s="238" t="str">
        <f>IFERROR(AC52/('2a. Enter LEA Data'!$F56/20),"")</f>
        <v/>
      </c>
      <c r="AF52" s="14"/>
      <c r="AG52" s="239" t="str">
        <f>IFERROR(AF52/'2a. Enter LEA Data'!$F56,"")</f>
        <v/>
      </c>
      <c r="AI52" s="14"/>
      <c r="AJ52" s="238" t="str">
        <f>IFERROR(AI52/('2a. Enter LEA Data'!$F56/20),"")</f>
        <v/>
      </c>
      <c r="AL52" s="14"/>
      <c r="AM52" s="239" t="str">
        <f>IFERROR(AL52/'2a. Enter LEA Data'!$F56,"")</f>
        <v/>
      </c>
      <c r="AO52" s="14"/>
      <c r="AP52" s="238" t="str">
        <f>IFERROR(AO52/('2a. Enter LEA Data'!$F56/20),"")</f>
        <v/>
      </c>
      <c r="AQ52" s="245"/>
      <c r="AR52" s="14"/>
      <c r="AS52" s="239" t="str">
        <f>IFERROR(AR52/'2a. Enter LEA Data'!$F56,"")</f>
        <v/>
      </c>
      <c r="AU52" s="14"/>
      <c r="AV52" s="238" t="str">
        <f>IFERROR(AU52/('2a. Enter LEA Data'!$F56/20),"")</f>
        <v/>
      </c>
      <c r="AW52" s="245"/>
      <c r="AX52" s="14"/>
      <c r="AY52" s="239" t="str">
        <f>IFERROR(AX52/'2a. Enter LEA Data'!$F56,"")</f>
        <v/>
      </c>
      <c r="AZ52" s="247"/>
      <c r="BA52" s="14"/>
      <c r="BB52" s="238" t="str">
        <f>IFERROR(BA52/('2a. Enter LEA Data'!$F56/20),"")</f>
        <v/>
      </c>
      <c r="BC52" s="245"/>
      <c r="BD52" s="14"/>
      <c r="BE52" s="239" t="str">
        <f>IFERROR(BD52/'2a. Enter LEA Data'!$F56,"")</f>
        <v/>
      </c>
      <c r="BG52" s="14"/>
      <c r="BH52" s="238" t="str">
        <f>IFERROR(BG52/('2a. Enter LEA Data'!$F56/20),"")</f>
        <v/>
      </c>
      <c r="BI52" s="245"/>
      <c r="BJ52" s="14"/>
      <c r="BK52" s="239" t="str">
        <f>IFERROR(BJ52/'2a. Enter LEA Data'!$F56,"")</f>
        <v/>
      </c>
      <c r="BM52" s="14"/>
      <c r="BN52" s="238" t="str">
        <f>IFERROR(BM52/('2a. Enter LEA Data'!$F56/20),"")</f>
        <v/>
      </c>
      <c r="BO52" s="245"/>
      <c r="BP52" s="14"/>
      <c r="BQ52" s="239" t="str">
        <f>IFERROR(BP52/'2a. Enter LEA Data'!$F56,"")</f>
        <v/>
      </c>
      <c r="BS52" s="8"/>
      <c r="BT52" s="193"/>
      <c r="BU52" s="245"/>
      <c r="BV52" s="14"/>
      <c r="BW52" s="239" t="str">
        <f>IFERROR(BV52/'2a. Enter LEA Data'!$R56,"")</f>
        <v/>
      </c>
      <c r="BY52" s="14"/>
      <c r="BZ52" s="238" t="str">
        <f>IFERROR(BY52/('2a. Enter LEA Data'!$T56/20),"")</f>
        <v/>
      </c>
      <c r="CA52" s="245"/>
      <c r="CB52" s="14"/>
      <c r="CC52" s="239" t="str">
        <f>IFERROR(CB52/'2a. Enter LEA Data'!$T56,"")</f>
        <v/>
      </c>
      <c r="CE52" s="14"/>
      <c r="CF52" s="238" t="str">
        <f>IFERROR(IF(ISNUMBER(SEARCH("Yes/No",$CE$5)),"",CE52/(('2a. Enter LEA Data'!$V56)/20)),"")</f>
        <v/>
      </c>
      <c r="CG52" s="245"/>
      <c r="CH52" s="14"/>
      <c r="CI52" s="239" t="str">
        <f>IFERROR(CH52/('2a. Enter LEA Data'!$V56),"")</f>
        <v/>
      </c>
      <c r="CK52" s="8"/>
      <c r="CL52" s="245"/>
      <c r="CM52" s="14"/>
      <c r="CO52" s="14"/>
      <c r="CP52" s="238" t="str">
        <f>IFERROR(IF(ISNUMBER(SEARCH("Yes/No",$CO$5)),"",CO52/(('2a. Enter LEA Data'!$F56)/20)),"")</f>
        <v/>
      </c>
      <c r="CQ52" s="245"/>
      <c r="CR52" s="14"/>
      <c r="CS52" s="241" t="str">
        <f>IFERROR(IF(CR46="Number of courses who visit the school library at least once per year",CR52/'2a. Enter LEA Data'!X56,IF(CR46="Number of students who accessed the school libraries",CR52/'2a. Enter LEA Data'!F56,CR52/('2a. Enter LEA Data'!F56/20))),"")</f>
        <v/>
      </c>
      <c r="CU52" s="195"/>
      <c r="CV52" s="238" t="str">
        <f>IFERROR(IF(ISNUMBER(SEARCH("Yes/No",$CU$5)),"",CU52/(('2a. Enter LEA Data'!$F56)/20)),"")</f>
        <v/>
      </c>
      <c r="CW52" s="245"/>
      <c r="CX52" s="14"/>
      <c r="CY52" s="241" t="str">
        <f>IFERROR(IF(ISNUMBER(SEARCH("Percentage",$CY$5)),CX52/('2a. Enter LEA Data'!$F56),CX52/('2a. Enter LEA Data'!$F56)/20),"")</f>
        <v/>
      </c>
      <c r="DA52" s="8"/>
      <c r="DB52" s="245"/>
      <c r="DC52" s="14"/>
    </row>
    <row r="53" spans="2:107">
      <c r="B53" s="235" t="str">
        <f>IF('2a. Enter LEA Data'!B57="","",'2a. Enter LEA Data'!B57)</f>
        <v/>
      </c>
      <c r="C53" s="236"/>
      <c r="E53" s="14"/>
      <c r="F53" s="185" t="str">
        <f>IFERROR(E53/'2a. Enter LEA Data'!$J57,"")</f>
        <v/>
      </c>
      <c r="H53" s="14"/>
      <c r="I53" s="185" t="str">
        <f>IFERROR(H53/'2a. Enter LEA Data'!$L57,"")</f>
        <v/>
      </c>
      <c r="K53" s="14"/>
      <c r="L53" s="185" t="str">
        <f>IFERROR(K53/'2a. Enter LEA Data'!$N57,"")</f>
        <v/>
      </c>
      <c r="N53" s="14"/>
      <c r="O53" s="185" t="str">
        <f>IFERROR(N53/'2a. Enter LEA Data'!$P57,"")</f>
        <v/>
      </c>
      <c r="Q53" s="14"/>
      <c r="R53" s="238" t="str">
        <f>IFERROR(Q53/('2a. Enter LEA Data'!$F57/20),"")</f>
        <v/>
      </c>
      <c r="T53" s="14"/>
      <c r="U53" s="239" t="str">
        <f>IFERROR(T53/'2a. Enter LEA Data'!$F57,"")</f>
        <v/>
      </c>
      <c r="W53" s="14"/>
      <c r="X53" s="238" t="str">
        <f>IFERROR(W53/('2a. Enter LEA Data'!$F57/20),"")</f>
        <v/>
      </c>
      <c r="Z53" s="14"/>
      <c r="AA53" s="239" t="str">
        <f>IFERROR(Z53/'2a. Enter LEA Data'!$F57,"")</f>
        <v/>
      </c>
      <c r="AC53" s="14"/>
      <c r="AD53" s="238" t="str">
        <f>IFERROR(AC53/('2a. Enter LEA Data'!$F57/20),"")</f>
        <v/>
      </c>
      <c r="AF53" s="14"/>
      <c r="AG53" s="239" t="str">
        <f>IFERROR(AF53/'2a. Enter LEA Data'!$F57,"")</f>
        <v/>
      </c>
      <c r="AI53" s="14"/>
      <c r="AJ53" s="238" t="str">
        <f>IFERROR(AI53/('2a. Enter LEA Data'!$F57/20),"")</f>
        <v/>
      </c>
      <c r="AL53" s="14"/>
      <c r="AM53" s="239" t="str">
        <f>IFERROR(AL53/'2a. Enter LEA Data'!$F57,"")</f>
        <v/>
      </c>
      <c r="AO53" s="14"/>
      <c r="AP53" s="238" t="str">
        <f>IFERROR(AO53/('2a. Enter LEA Data'!$F57/20),"")</f>
        <v/>
      </c>
      <c r="AQ53" s="245"/>
      <c r="AR53" s="14"/>
      <c r="AS53" s="239" t="str">
        <f>IFERROR(AR53/'2a. Enter LEA Data'!$F57,"")</f>
        <v/>
      </c>
      <c r="AU53" s="14"/>
      <c r="AV53" s="238" t="str">
        <f>IFERROR(AU53/('2a. Enter LEA Data'!$F57/20),"")</f>
        <v/>
      </c>
      <c r="AW53" s="245"/>
      <c r="AX53" s="14"/>
      <c r="AY53" s="239" t="str">
        <f>IFERROR(AX53/'2a. Enter LEA Data'!$F57,"")</f>
        <v/>
      </c>
      <c r="AZ53" s="247"/>
      <c r="BA53" s="14"/>
      <c r="BB53" s="238" t="str">
        <f>IFERROR(BA53/('2a. Enter LEA Data'!$F57/20),"")</f>
        <v/>
      </c>
      <c r="BC53" s="245"/>
      <c r="BD53" s="14"/>
      <c r="BE53" s="239" t="str">
        <f>IFERROR(BD53/'2a. Enter LEA Data'!$F57,"")</f>
        <v/>
      </c>
      <c r="BG53" s="14"/>
      <c r="BH53" s="238" t="str">
        <f>IFERROR(BG53/('2a. Enter LEA Data'!$F57/20),"")</f>
        <v/>
      </c>
      <c r="BI53" s="245"/>
      <c r="BJ53" s="14"/>
      <c r="BK53" s="239" t="str">
        <f>IFERROR(BJ53/'2a. Enter LEA Data'!$F57,"")</f>
        <v/>
      </c>
      <c r="BM53" s="14"/>
      <c r="BN53" s="238" t="str">
        <f>IFERROR(BM53/('2a. Enter LEA Data'!$F57/20),"")</f>
        <v/>
      </c>
      <c r="BO53" s="245"/>
      <c r="BP53" s="14"/>
      <c r="BQ53" s="239" t="str">
        <f>IFERROR(BP53/'2a. Enter LEA Data'!$F57,"")</f>
        <v/>
      </c>
      <c r="BS53" s="8"/>
      <c r="BT53" s="193"/>
      <c r="BU53" s="245"/>
      <c r="BV53" s="14"/>
      <c r="BW53" s="239" t="str">
        <f>IFERROR(BV53/'2a. Enter LEA Data'!$R57,"")</f>
        <v/>
      </c>
      <c r="BY53" s="14"/>
      <c r="BZ53" s="238" t="str">
        <f>IFERROR(BY53/('2a. Enter LEA Data'!$T57/20),"")</f>
        <v/>
      </c>
      <c r="CA53" s="245"/>
      <c r="CB53" s="14"/>
      <c r="CC53" s="239" t="str">
        <f>IFERROR(CB53/'2a. Enter LEA Data'!$T57,"")</f>
        <v/>
      </c>
      <c r="CE53" s="14"/>
      <c r="CF53" s="238" t="str">
        <f>IFERROR(IF(ISNUMBER(SEARCH("Yes/No",$CE$5)),"",CE53/(('2a. Enter LEA Data'!$V57)/20)),"")</f>
        <v/>
      </c>
      <c r="CG53" s="245"/>
      <c r="CH53" s="14"/>
      <c r="CI53" s="239" t="str">
        <f>IFERROR(CH53/('2a. Enter LEA Data'!$V57),"")</f>
        <v/>
      </c>
      <c r="CK53" s="8"/>
      <c r="CL53" s="245"/>
      <c r="CM53" s="14"/>
      <c r="CO53" s="14"/>
      <c r="CP53" s="238" t="str">
        <f>IFERROR(IF(ISNUMBER(SEARCH("Yes/No",$CO$5)),"",CO53/(('2a. Enter LEA Data'!$F57)/20)),"")</f>
        <v/>
      </c>
      <c r="CQ53" s="245"/>
      <c r="CR53" s="14"/>
      <c r="CS53" s="241" t="str">
        <f>IFERROR(IF(CR47="Number of courses who visit the school library at least once per year",CR53/'2a. Enter LEA Data'!X57,IF(CR47="Number of students who accessed the school libraries",CR53/'2a. Enter LEA Data'!F57,CR53/('2a. Enter LEA Data'!F57/20))),"")</f>
        <v/>
      </c>
      <c r="CU53" s="195"/>
      <c r="CV53" s="238" t="str">
        <f>IFERROR(IF(ISNUMBER(SEARCH("Yes/No",$CU$5)),"",CU53/(('2a. Enter LEA Data'!$F57)/20)),"")</f>
        <v/>
      </c>
      <c r="CW53" s="245"/>
      <c r="CX53" s="14"/>
      <c r="CY53" s="241" t="str">
        <f>IFERROR(IF(ISNUMBER(SEARCH("Percentage",$CY$5)),CX53/('2a. Enter LEA Data'!$F57),CX53/('2a. Enter LEA Data'!$F57)/20),"")</f>
        <v/>
      </c>
      <c r="DA53" s="8"/>
      <c r="DB53" s="245"/>
      <c r="DC53" s="14"/>
    </row>
    <row r="54" spans="2:107">
      <c r="B54" s="235" t="str">
        <f>IF('2a. Enter LEA Data'!B58="","",'2a. Enter LEA Data'!B58)</f>
        <v/>
      </c>
      <c r="C54" s="236"/>
      <c r="E54" s="14"/>
      <c r="F54" s="185" t="str">
        <f>IFERROR(E54/'2a. Enter LEA Data'!$J58,"")</f>
        <v/>
      </c>
      <c r="H54" s="14"/>
      <c r="I54" s="185" t="str">
        <f>IFERROR(H54/'2a. Enter LEA Data'!$L58,"")</f>
        <v/>
      </c>
      <c r="K54" s="14"/>
      <c r="L54" s="185" t="str">
        <f>IFERROR(K54/'2a. Enter LEA Data'!$N58,"")</f>
        <v/>
      </c>
      <c r="N54" s="14"/>
      <c r="O54" s="185" t="str">
        <f>IFERROR(N54/'2a. Enter LEA Data'!$P58,"")</f>
        <v/>
      </c>
      <c r="Q54" s="14"/>
      <c r="R54" s="238" t="str">
        <f>IFERROR(Q54/('2a. Enter LEA Data'!$F58/20),"")</f>
        <v/>
      </c>
      <c r="T54" s="14"/>
      <c r="U54" s="239" t="str">
        <f>IFERROR(T54/'2a. Enter LEA Data'!$F58,"")</f>
        <v/>
      </c>
      <c r="W54" s="14"/>
      <c r="X54" s="238" t="str">
        <f>IFERROR(W54/('2a. Enter LEA Data'!$F58/20),"")</f>
        <v/>
      </c>
      <c r="Z54" s="14"/>
      <c r="AA54" s="239" t="str">
        <f>IFERROR(Z54/'2a. Enter LEA Data'!$F58,"")</f>
        <v/>
      </c>
      <c r="AC54" s="14"/>
      <c r="AD54" s="238" t="str">
        <f>IFERROR(AC54/('2a. Enter LEA Data'!$F58/20),"")</f>
        <v/>
      </c>
      <c r="AF54" s="14"/>
      <c r="AG54" s="239" t="str">
        <f>IFERROR(AF54/'2a. Enter LEA Data'!$F58,"")</f>
        <v/>
      </c>
      <c r="AI54" s="14"/>
      <c r="AJ54" s="238" t="str">
        <f>IFERROR(AI54/('2a. Enter LEA Data'!$F58/20),"")</f>
        <v/>
      </c>
      <c r="AL54" s="14"/>
      <c r="AM54" s="239" t="str">
        <f>IFERROR(AL54/'2a. Enter LEA Data'!$F58,"")</f>
        <v/>
      </c>
      <c r="AO54" s="14"/>
      <c r="AP54" s="238" t="str">
        <f>IFERROR(AO54/('2a. Enter LEA Data'!$F58/20),"")</f>
        <v/>
      </c>
      <c r="AQ54" s="245"/>
      <c r="AR54" s="14"/>
      <c r="AS54" s="239" t="str">
        <f>IFERROR(AR54/'2a. Enter LEA Data'!$F58,"")</f>
        <v/>
      </c>
      <c r="AU54" s="14"/>
      <c r="AV54" s="238" t="str">
        <f>IFERROR(AU54/('2a. Enter LEA Data'!$F58/20),"")</f>
        <v/>
      </c>
      <c r="AW54" s="245"/>
      <c r="AX54" s="14"/>
      <c r="AY54" s="239" t="str">
        <f>IFERROR(AX54/'2a. Enter LEA Data'!$F58,"")</f>
        <v/>
      </c>
      <c r="AZ54" s="247"/>
      <c r="BA54" s="14"/>
      <c r="BB54" s="238" t="str">
        <f>IFERROR(BA54/('2a. Enter LEA Data'!$F58/20),"")</f>
        <v/>
      </c>
      <c r="BC54" s="245"/>
      <c r="BD54" s="14"/>
      <c r="BE54" s="239" t="str">
        <f>IFERROR(BD54/'2a. Enter LEA Data'!$F58,"")</f>
        <v/>
      </c>
      <c r="BG54" s="14"/>
      <c r="BH54" s="238" t="str">
        <f>IFERROR(BG54/('2a. Enter LEA Data'!$F58/20),"")</f>
        <v/>
      </c>
      <c r="BI54" s="245"/>
      <c r="BJ54" s="14"/>
      <c r="BK54" s="239" t="str">
        <f>IFERROR(BJ54/'2a. Enter LEA Data'!$F58,"")</f>
        <v/>
      </c>
      <c r="BM54" s="14"/>
      <c r="BN54" s="238" t="str">
        <f>IFERROR(BM54/('2a. Enter LEA Data'!$F58/20),"")</f>
        <v/>
      </c>
      <c r="BO54" s="245"/>
      <c r="BP54" s="14"/>
      <c r="BQ54" s="239" t="str">
        <f>IFERROR(BP54/'2a. Enter LEA Data'!$F58,"")</f>
        <v/>
      </c>
      <c r="BS54" s="8"/>
      <c r="BT54" s="193"/>
      <c r="BU54" s="245"/>
      <c r="BV54" s="14"/>
      <c r="BW54" s="239" t="str">
        <f>IFERROR(BV54/'2a. Enter LEA Data'!$R58,"")</f>
        <v/>
      </c>
      <c r="BY54" s="14"/>
      <c r="BZ54" s="238" t="str">
        <f>IFERROR(BY54/('2a. Enter LEA Data'!$T58/20),"")</f>
        <v/>
      </c>
      <c r="CA54" s="245"/>
      <c r="CB54" s="14"/>
      <c r="CC54" s="239" t="str">
        <f>IFERROR(CB54/'2a. Enter LEA Data'!$T58,"")</f>
        <v/>
      </c>
      <c r="CE54" s="14"/>
      <c r="CF54" s="238" t="str">
        <f>IFERROR(IF(ISNUMBER(SEARCH("Yes/No",$CE$5)),"",CE54/(('2a. Enter LEA Data'!$V58)/20)),"")</f>
        <v/>
      </c>
      <c r="CG54" s="245"/>
      <c r="CH54" s="14"/>
      <c r="CI54" s="239" t="str">
        <f>IFERROR(CH54/('2a. Enter LEA Data'!$V58),"")</f>
        <v/>
      </c>
      <c r="CK54" s="8"/>
      <c r="CL54" s="245"/>
      <c r="CM54" s="14"/>
      <c r="CO54" s="14"/>
      <c r="CP54" s="238" t="str">
        <f>IFERROR(IF(ISNUMBER(SEARCH("Yes/No",$CO$5)),"",CO54/(('2a. Enter LEA Data'!$F58)/20)),"")</f>
        <v/>
      </c>
      <c r="CQ54" s="245"/>
      <c r="CR54" s="14"/>
      <c r="CS54" s="241" t="str">
        <f>IFERROR(IF(CR48="Number of courses who visit the school library at least once per year",CR54/'2a. Enter LEA Data'!X58,IF(CR48="Number of students who accessed the school libraries",CR54/'2a. Enter LEA Data'!F58,CR54/('2a. Enter LEA Data'!F58/20))),"")</f>
        <v/>
      </c>
      <c r="CU54" s="195"/>
      <c r="CV54" s="238" t="str">
        <f>IFERROR(IF(ISNUMBER(SEARCH("Yes/No",$CU$5)),"",CU54/(('2a. Enter LEA Data'!$F58)/20)),"")</f>
        <v/>
      </c>
      <c r="CW54" s="245"/>
      <c r="CX54" s="14"/>
      <c r="CY54" s="241" t="str">
        <f>IFERROR(IF(ISNUMBER(SEARCH("Percentage",$CY$5)),CX54/('2a. Enter LEA Data'!$F58),CX54/('2a. Enter LEA Data'!$F58)/20),"")</f>
        <v/>
      </c>
      <c r="DA54" s="8"/>
      <c r="DB54" s="245"/>
      <c r="DC54" s="14"/>
    </row>
    <row r="55" spans="2:107">
      <c r="B55" s="235" t="str">
        <f>IF('2a. Enter LEA Data'!B59="","",'2a. Enter LEA Data'!B59)</f>
        <v/>
      </c>
      <c r="C55" s="236"/>
      <c r="E55" s="14"/>
      <c r="F55" s="185" t="str">
        <f>IFERROR(E55/'2a. Enter LEA Data'!$J59,"")</f>
        <v/>
      </c>
      <c r="H55" s="14"/>
      <c r="I55" s="185" t="str">
        <f>IFERROR(H55/'2a. Enter LEA Data'!$L59,"")</f>
        <v/>
      </c>
      <c r="K55" s="14"/>
      <c r="L55" s="185" t="str">
        <f>IFERROR(K55/'2a. Enter LEA Data'!$N59,"")</f>
        <v/>
      </c>
      <c r="N55" s="14"/>
      <c r="O55" s="185" t="str">
        <f>IFERROR(N55/'2a. Enter LEA Data'!$P59,"")</f>
        <v/>
      </c>
      <c r="Q55" s="14"/>
      <c r="R55" s="238" t="str">
        <f>IFERROR(Q55/('2a. Enter LEA Data'!$F59/20),"")</f>
        <v/>
      </c>
      <c r="T55" s="14"/>
      <c r="U55" s="239" t="str">
        <f>IFERROR(T55/'2a. Enter LEA Data'!$F59,"")</f>
        <v/>
      </c>
      <c r="W55" s="14"/>
      <c r="X55" s="238" t="str">
        <f>IFERROR(W55/('2a. Enter LEA Data'!$F59/20),"")</f>
        <v/>
      </c>
      <c r="Z55" s="14"/>
      <c r="AA55" s="239" t="str">
        <f>IFERROR(Z55/'2a. Enter LEA Data'!$F59,"")</f>
        <v/>
      </c>
      <c r="AC55" s="14"/>
      <c r="AD55" s="238" t="str">
        <f>IFERROR(AC55/('2a. Enter LEA Data'!$F59/20),"")</f>
        <v/>
      </c>
      <c r="AF55" s="14"/>
      <c r="AG55" s="239" t="str">
        <f>IFERROR(AF55/'2a. Enter LEA Data'!$F59,"")</f>
        <v/>
      </c>
      <c r="AI55" s="14"/>
      <c r="AJ55" s="238" t="str">
        <f>IFERROR(AI55/('2a. Enter LEA Data'!$F59/20),"")</f>
        <v/>
      </c>
      <c r="AL55" s="14"/>
      <c r="AM55" s="239" t="str">
        <f>IFERROR(AL55/'2a. Enter LEA Data'!$F59,"")</f>
        <v/>
      </c>
      <c r="AO55" s="14"/>
      <c r="AP55" s="238" t="str">
        <f>IFERROR(AO55/('2a. Enter LEA Data'!$F59/20),"")</f>
        <v/>
      </c>
      <c r="AQ55" s="245"/>
      <c r="AR55" s="14"/>
      <c r="AS55" s="239" t="str">
        <f>IFERROR(AR55/'2a. Enter LEA Data'!$F59,"")</f>
        <v/>
      </c>
      <c r="AU55" s="14"/>
      <c r="AV55" s="238" t="str">
        <f>IFERROR(AU55/('2a. Enter LEA Data'!$F59/20),"")</f>
        <v/>
      </c>
      <c r="AW55" s="245"/>
      <c r="AX55" s="14"/>
      <c r="AY55" s="239" t="str">
        <f>IFERROR(AX55/'2a. Enter LEA Data'!$F59,"")</f>
        <v/>
      </c>
      <c r="AZ55" s="247"/>
      <c r="BA55" s="14"/>
      <c r="BB55" s="238" t="str">
        <f>IFERROR(BA55/('2a. Enter LEA Data'!$F59/20),"")</f>
        <v/>
      </c>
      <c r="BC55" s="245"/>
      <c r="BD55" s="14"/>
      <c r="BE55" s="239" t="str">
        <f>IFERROR(BD55/'2a. Enter LEA Data'!$F59,"")</f>
        <v/>
      </c>
      <c r="BG55" s="14"/>
      <c r="BH55" s="238" t="str">
        <f>IFERROR(BG55/('2a. Enter LEA Data'!$F59/20),"")</f>
        <v/>
      </c>
      <c r="BI55" s="245"/>
      <c r="BJ55" s="14"/>
      <c r="BK55" s="239" t="str">
        <f>IFERROR(BJ55/'2a. Enter LEA Data'!$F59,"")</f>
        <v/>
      </c>
      <c r="BM55" s="14"/>
      <c r="BN55" s="238" t="str">
        <f>IFERROR(BM55/('2a. Enter LEA Data'!$F59/20),"")</f>
        <v/>
      </c>
      <c r="BO55" s="245"/>
      <c r="BP55" s="14"/>
      <c r="BQ55" s="239" t="str">
        <f>IFERROR(BP55/'2a. Enter LEA Data'!$F59,"")</f>
        <v/>
      </c>
      <c r="BS55" s="8"/>
      <c r="BT55" s="193"/>
      <c r="BU55" s="245"/>
      <c r="BV55" s="14"/>
      <c r="BW55" s="239" t="str">
        <f>IFERROR(BV55/'2a. Enter LEA Data'!$R59,"")</f>
        <v/>
      </c>
      <c r="BY55" s="14"/>
      <c r="BZ55" s="238" t="str">
        <f>IFERROR(BY55/('2a. Enter LEA Data'!$T59/20),"")</f>
        <v/>
      </c>
      <c r="CA55" s="245"/>
      <c r="CB55" s="14"/>
      <c r="CC55" s="239" t="str">
        <f>IFERROR(CB55/'2a. Enter LEA Data'!$T59,"")</f>
        <v/>
      </c>
      <c r="CE55" s="14"/>
      <c r="CF55" s="238" t="str">
        <f>IFERROR(IF(ISNUMBER(SEARCH("Yes/No",$CE$5)),"",CE55/(('2a. Enter LEA Data'!$V59)/20)),"")</f>
        <v/>
      </c>
      <c r="CG55" s="245"/>
      <c r="CH55" s="14"/>
      <c r="CI55" s="239" t="str">
        <f>IFERROR(CH55/('2a. Enter LEA Data'!$V59),"")</f>
        <v/>
      </c>
      <c r="CK55" s="8"/>
      <c r="CL55" s="245"/>
      <c r="CM55" s="14"/>
      <c r="CO55" s="14"/>
      <c r="CP55" s="238" t="str">
        <f>IFERROR(IF(ISNUMBER(SEARCH("Yes/No",$CO$5)),"",CO55/(('2a. Enter LEA Data'!$F59)/20)),"")</f>
        <v/>
      </c>
      <c r="CQ55" s="245"/>
      <c r="CR55" s="14"/>
      <c r="CS55" s="241" t="str">
        <f>IFERROR(IF(CR49="Number of courses who visit the school library at least once per year",CR55/'2a. Enter LEA Data'!X59,IF(CR49="Number of students who accessed the school libraries",CR55/'2a. Enter LEA Data'!F59,CR55/('2a. Enter LEA Data'!F59/20))),"")</f>
        <v/>
      </c>
      <c r="CU55" s="195"/>
      <c r="CV55" s="238" t="str">
        <f>IFERROR(IF(ISNUMBER(SEARCH("Yes/No",$CU$5)),"",CU55/(('2a. Enter LEA Data'!$F59)/20)),"")</f>
        <v/>
      </c>
      <c r="CW55" s="245"/>
      <c r="CX55" s="14"/>
      <c r="CY55" s="241" t="str">
        <f>IFERROR(IF(ISNUMBER(SEARCH("Percentage",$CY$5)),CX55/('2a. Enter LEA Data'!$F59),CX55/('2a. Enter LEA Data'!$F59)/20),"")</f>
        <v/>
      </c>
      <c r="DA55" s="8"/>
      <c r="DB55" s="245"/>
      <c r="DC55" s="14"/>
    </row>
    <row r="56" spans="2:107">
      <c r="B56" s="235" t="str">
        <f>IF('2a. Enter LEA Data'!B60="","",'2a. Enter LEA Data'!B60)</f>
        <v/>
      </c>
      <c r="C56" s="236"/>
      <c r="E56" s="14"/>
      <c r="F56" s="185" t="str">
        <f>IFERROR(E56/'2a. Enter LEA Data'!$J60,"")</f>
        <v/>
      </c>
      <c r="H56" s="14"/>
      <c r="I56" s="185" t="str">
        <f>IFERROR(H56/'2a. Enter LEA Data'!$L60,"")</f>
        <v/>
      </c>
      <c r="K56" s="14"/>
      <c r="L56" s="185" t="str">
        <f>IFERROR(K56/'2a. Enter LEA Data'!$N60,"")</f>
        <v/>
      </c>
      <c r="N56" s="14"/>
      <c r="O56" s="185" t="str">
        <f>IFERROR(N56/'2a. Enter LEA Data'!$P60,"")</f>
        <v/>
      </c>
      <c r="Q56" s="14"/>
      <c r="R56" s="238" t="str">
        <f>IFERROR(Q56/('2a. Enter LEA Data'!$F60/20),"")</f>
        <v/>
      </c>
      <c r="T56" s="14"/>
      <c r="U56" s="239" t="str">
        <f>IFERROR(T56/'2a. Enter LEA Data'!$F60,"")</f>
        <v/>
      </c>
      <c r="W56" s="14"/>
      <c r="X56" s="238" t="str">
        <f>IFERROR(W56/('2a. Enter LEA Data'!$F60/20),"")</f>
        <v/>
      </c>
      <c r="Z56" s="14"/>
      <c r="AA56" s="239" t="str">
        <f>IFERROR(Z56/'2a. Enter LEA Data'!$F60,"")</f>
        <v/>
      </c>
      <c r="AC56" s="14"/>
      <c r="AD56" s="238" t="str">
        <f>IFERROR(AC56/('2a. Enter LEA Data'!$F60/20),"")</f>
        <v/>
      </c>
      <c r="AF56" s="14"/>
      <c r="AG56" s="239" t="str">
        <f>IFERROR(AF56/'2a. Enter LEA Data'!$F60,"")</f>
        <v/>
      </c>
      <c r="AI56" s="14"/>
      <c r="AJ56" s="238" t="str">
        <f>IFERROR(AI56/('2a. Enter LEA Data'!$F60/20),"")</f>
        <v/>
      </c>
      <c r="AL56" s="14"/>
      <c r="AM56" s="239" t="str">
        <f>IFERROR(AL56/'2a. Enter LEA Data'!$F60,"")</f>
        <v/>
      </c>
      <c r="AO56" s="14"/>
      <c r="AP56" s="238" t="str">
        <f>IFERROR(AO56/('2a. Enter LEA Data'!$F60/20),"")</f>
        <v/>
      </c>
      <c r="AQ56" s="245"/>
      <c r="AR56" s="14"/>
      <c r="AS56" s="239" t="str">
        <f>IFERROR(AR56/'2a. Enter LEA Data'!$F60,"")</f>
        <v/>
      </c>
      <c r="AU56" s="14"/>
      <c r="AV56" s="238" t="str">
        <f>IFERROR(AU56/('2a. Enter LEA Data'!$F60/20),"")</f>
        <v/>
      </c>
      <c r="AW56" s="245"/>
      <c r="AX56" s="14"/>
      <c r="AY56" s="239" t="str">
        <f>IFERROR(AX56/'2a. Enter LEA Data'!$F60,"")</f>
        <v/>
      </c>
      <c r="AZ56" s="247"/>
      <c r="BA56" s="14"/>
      <c r="BB56" s="238" t="str">
        <f>IFERROR(BA56/('2a. Enter LEA Data'!$F60/20),"")</f>
        <v/>
      </c>
      <c r="BC56" s="245"/>
      <c r="BD56" s="14"/>
      <c r="BE56" s="239" t="str">
        <f>IFERROR(BD56/'2a. Enter LEA Data'!$F60,"")</f>
        <v/>
      </c>
      <c r="BG56" s="14"/>
      <c r="BH56" s="238" t="str">
        <f>IFERROR(BG56/('2a. Enter LEA Data'!$F60/20),"")</f>
        <v/>
      </c>
      <c r="BI56" s="245"/>
      <c r="BJ56" s="14"/>
      <c r="BK56" s="239" t="str">
        <f>IFERROR(BJ56/'2a. Enter LEA Data'!$F60,"")</f>
        <v/>
      </c>
      <c r="BM56" s="14"/>
      <c r="BN56" s="238" t="str">
        <f>IFERROR(BM56/('2a. Enter LEA Data'!$F60/20),"")</f>
        <v/>
      </c>
      <c r="BO56" s="245"/>
      <c r="BP56" s="14"/>
      <c r="BQ56" s="239" t="str">
        <f>IFERROR(BP56/'2a. Enter LEA Data'!$F60,"")</f>
        <v/>
      </c>
      <c r="BS56" s="8"/>
      <c r="BT56" s="193"/>
      <c r="BU56" s="245"/>
      <c r="BV56" s="14"/>
      <c r="BW56" s="239" t="str">
        <f>IFERROR(BV56/'2a. Enter LEA Data'!$R60,"")</f>
        <v/>
      </c>
      <c r="BY56" s="14"/>
      <c r="BZ56" s="238" t="str">
        <f>IFERROR(BY56/('2a. Enter LEA Data'!$T60/20),"")</f>
        <v/>
      </c>
      <c r="CA56" s="245"/>
      <c r="CB56" s="14"/>
      <c r="CC56" s="239" t="str">
        <f>IFERROR(CB56/'2a. Enter LEA Data'!$T60,"")</f>
        <v/>
      </c>
      <c r="CE56" s="14"/>
      <c r="CF56" s="238" t="str">
        <f>IFERROR(IF(ISNUMBER(SEARCH("Yes/No",$CE$5)),"",CE56/(('2a. Enter LEA Data'!$V60)/20)),"")</f>
        <v/>
      </c>
      <c r="CG56" s="245"/>
      <c r="CH56" s="14"/>
      <c r="CI56" s="239" t="str">
        <f>IFERROR(CH56/('2a. Enter LEA Data'!$V60),"")</f>
        <v/>
      </c>
      <c r="CK56" s="8"/>
      <c r="CL56" s="245"/>
      <c r="CM56" s="14"/>
      <c r="CO56" s="14"/>
      <c r="CP56" s="238" t="str">
        <f>IFERROR(IF(ISNUMBER(SEARCH("Yes/No",$CO$5)),"",CO56/(('2a. Enter LEA Data'!$F60)/20)),"")</f>
        <v/>
      </c>
      <c r="CQ56" s="245"/>
      <c r="CR56" s="14"/>
      <c r="CS56" s="241" t="str">
        <f>IFERROR(IF(CR50="Number of courses who visit the school library at least once per year",CR56/'2a. Enter LEA Data'!X60,IF(CR50="Number of students who accessed the school libraries",CR56/'2a. Enter LEA Data'!F60,CR56/('2a. Enter LEA Data'!F60/20))),"")</f>
        <v/>
      </c>
      <c r="CU56" s="195"/>
      <c r="CV56" s="238" t="str">
        <f>IFERROR(IF(ISNUMBER(SEARCH("Yes/No",$CU$5)),"",CU56/(('2a. Enter LEA Data'!$F60)/20)),"")</f>
        <v/>
      </c>
      <c r="CW56" s="245"/>
      <c r="CX56" s="14"/>
      <c r="CY56" s="241" t="str">
        <f>IFERROR(IF(ISNUMBER(SEARCH("Percentage",$CY$5)),CX56/('2a. Enter LEA Data'!$F60),CX56/('2a. Enter LEA Data'!$F60)/20),"")</f>
        <v/>
      </c>
      <c r="DA56" s="8"/>
      <c r="DB56" s="245"/>
      <c r="DC56" s="14"/>
    </row>
    <row r="57" spans="2:107">
      <c r="B57" s="235" t="str">
        <f>IF('2a. Enter LEA Data'!B61="","",'2a. Enter LEA Data'!B61)</f>
        <v/>
      </c>
      <c r="C57" s="236"/>
      <c r="E57" s="14"/>
      <c r="F57" s="185" t="str">
        <f>IFERROR(E57/'2a. Enter LEA Data'!$J61,"")</f>
        <v/>
      </c>
      <c r="H57" s="14"/>
      <c r="I57" s="185" t="str">
        <f>IFERROR(H57/'2a. Enter LEA Data'!$L61,"")</f>
        <v/>
      </c>
      <c r="K57" s="14"/>
      <c r="L57" s="185" t="str">
        <f>IFERROR(K57/'2a. Enter LEA Data'!$N61,"")</f>
        <v/>
      </c>
      <c r="N57" s="14"/>
      <c r="O57" s="185" t="str">
        <f>IFERROR(N57/'2a. Enter LEA Data'!$P61,"")</f>
        <v/>
      </c>
      <c r="Q57" s="14"/>
      <c r="R57" s="238" t="str">
        <f>IFERROR(Q57/('2a. Enter LEA Data'!$F61/20),"")</f>
        <v/>
      </c>
      <c r="T57" s="14"/>
      <c r="U57" s="239" t="str">
        <f>IFERROR(T57/'2a. Enter LEA Data'!$F61,"")</f>
        <v/>
      </c>
      <c r="W57" s="14"/>
      <c r="X57" s="238" t="str">
        <f>IFERROR(W57/('2a. Enter LEA Data'!$F61/20),"")</f>
        <v/>
      </c>
      <c r="Z57" s="14"/>
      <c r="AA57" s="239" t="str">
        <f>IFERROR(Z57/'2a. Enter LEA Data'!$F61,"")</f>
        <v/>
      </c>
      <c r="AC57" s="14"/>
      <c r="AD57" s="238" t="str">
        <f>IFERROR(AC57/('2a. Enter LEA Data'!$F61/20),"")</f>
        <v/>
      </c>
      <c r="AF57" s="14"/>
      <c r="AG57" s="239" t="str">
        <f>IFERROR(AF57/'2a. Enter LEA Data'!$F61,"")</f>
        <v/>
      </c>
      <c r="AI57" s="14"/>
      <c r="AJ57" s="238" t="str">
        <f>IFERROR(AI57/('2a. Enter LEA Data'!$F61/20),"")</f>
        <v/>
      </c>
      <c r="AL57" s="14"/>
      <c r="AM57" s="239" t="str">
        <f>IFERROR(AL57/'2a. Enter LEA Data'!$F61,"")</f>
        <v/>
      </c>
      <c r="AO57" s="14"/>
      <c r="AP57" s="238" t="str">
        <f>IFERROR(AO57/('2a. Enter LEA Data'!$F61/20),"")</f>
        <v/>
      </c>
      <c r="AQ57" s="245"/>
      <c r="AR57" s="14"/>
      <c r="AS57" s="239" t="str">
        <f>IFERROR(AR57/'2a. Enter LEA Data'!$F61,"")</f>
        <v/>
      </c>
      <c r="AU57" s="14"/>
      <c r="AV57" s="238" t="str">
        <f>IFERROR(AU57/('2a. Enter LEA Data'!$F61/20),"")</f>
        <v/>
      </c>
      <c r="AW57" s="245"/>
      <c r="AX57" s="14"/>
      <c r="AY57" s="239" t="str">
        <f>IFERROR(AX57/'2a. Enter LEA Data'!$F61,"")</f>
        <v/>
      </c>
      <c r="AZ57" s="247"/>
      <c r="BA57" s="14"/>
      <c r="BB57" s="238" t="str">
        <f>IFERROR(BA57/('2a. Enter LEA Data'!$F61/20),"")</f>
        <v/>
      </c>
      <c r="BC57" s="245"/>
      <c r="BD57" s="14"/>
      <c r="BE57" s="239" t="str">
        <f>IFERROR(BD57/'2a. Enter LEA Data'!$F61,"")</f>
        <v/>
      </c>
      <c r="BG57" s="14"/>
      <c r="BH57" s="238" t="str">
        <f>IFERROR(BG57/('2a. Enter LEA Data'!$F61/20),"")</f>
        <v/>
      </c>
      <c r="BI57" s="245"/>
      <c r="BJ57" s="14"/>
      <c r="BK57" s="239" t="str">
        <f>IFERROR(BJ57/'2a. Enter LEA Data'!$F61,"")</f>
        <v/>
      </c>
      <c r="BM57" s="14"/>
      <c r="BN57" s="238" t="str">
        <f>IFERROR(BM57/('2a. Enter LEA Data'!$F61/20),"")</f>
        <v/>
      </c>
      <c r="BO57" s="245"/>
      <c r="BP57" s="14"/>
      <c r="BQ57" s="239" t="str">
        <f>IFERROR(BP57/'2a. Enter LEA Data'!$F61,"")</f>
        <v/>
      </c>
      <c r="BS57" s="8"/>
      <c r="BT57" s="193"/>
      <c r="BU57" s="245"/>
      <c r="BV57" s="14"/>
      <c r="BW57" s="239" t="str">
        <f>IFERROR(BV57/'2a. Enter LEA Data'!$R61,"")</f>
        <v/>
      </c>
      <c r="BY57" s="14"/>
      <c r="BZ57" s="238" t="str">
        <f>IFERROR(BY57/('2a. Enter LEA Data'!$T61/20),"")</f>
        <v/>
      </c>
      <c r="CA57" s="245"/>
      <c r="CB57" s="14"/>
      <c r="CC57" s="239" t="str">
        <f>IFERROR(CB57/'2a. Enter LEA Data'!$T61,"")</f>
        <v/>
      </c>
      <c r="CE57" s="14"/>
      <c r="CF57" s="238" t="str">
        <f>IFERROR(IF(ISNUMBER(SEARCH("Yes/No",$CE$5)),"",CE57/(('2a. Enter LEA Data'!$V61)/20)),"")</f>
        <v/>
      </c>
      <c r="CG57" s="245"/>
      <c r="CH57" s="14"/>
      <c r="CI57" s="239" t="str">
        <f>IFERROR(CH57/('2a. Enter LEA Data'!$V61),"")</f>
        <v/>
      </c>
      <c r="CK57" s="8"/>
      <c r="CL57" s="245"/>
      <c r="CM57" s="14"/>
      <c r="CO57" s="14"/>
      <c r="CP57" s="238" t="str">
        <f>IFERROR(IF(ISNUMBER(SEARCH("Yes/No",$CO$5)),"",CO57/(('2a. Enter LEA Data'!$F61)/20)),"")</f>
        <v/>
      </c>
      <c r="CQ57" s="245"/>
      <c r="CR57" s="14"/>
      <c r="CS57" s="241" t="str">
        <f>IFERROR(IF(CR51="Number of courses who visit the school library at least once per year",CR57/'2a. Enter LEA Data'!X61,IF(CR51="Number of students who accessed the school libraries",CR57/'2a. Enter LEA Data'!F61,CR57/('2a. Enter LEA Data'!F61/20))),"")</f>
        <v/>
      </c>
      <c r="CU57" s="195"/>
      <c r="CV57" s="238" t="str">
        <f>IFERROR(IF(ISNUMBER(SEARCH("Yes/No",$CU$5)),"",CU57/(('2a. Enter LEA Data'!$F61)/20)),"")</f>
        <v/>
      </c>
      <c r="CW57" s="245"/>
      <c r="CX57" s="14"/>
      <c r="CY57" s="241" t="str">
        <f>IFERROR(IF(ISNUMBER(SEARCH("Percentage",$CY$5)),CX57/('2a. Enter LEA Data'!$F61),CX57/('2a. Enter LEA Data'!$F61)/20),"")</f>
        <v/>
      </c>
      <c r="DA57" s="8"/>
      <c r="DB57" s="245"/>
      <c r="DC57" s="14"/>
    </row>
    <row r="58" spans="2:107">
      <c r="B58" s="235" t="str">
        <f>IF('2a. Enter LEA Data'!B62="","",'2a. Enter LEA Data'!B62)</f>
        <v/>
      </c>
      <c r="C58" s="236"/>
      <c r="E58" s="14"/>
      <c r="F58" s="185" t="str">
        <f>IFERROR(E58/'2a. Enter LEA Data'!$J62,"")</f>
        <v/>
      </c>
      <c r="H58" s="14"/>
      <c r="I58" s="185" t="str">
        <f>IFERROR(H58/'2a. Enter LEA Data'!$L62,"")</f>
        <v/>
      </c>
      <c r="K58" s="14"/>
      <c r="L58" s="185" t="str">
        <f>IFERROR(K58/'2a. Enter LEA Data'!$N62,"")</f>
        <v/>
      </c>
      <c r="N58" s="14"/>
      <c r="O58" s="185" t="str">
        <f>IFERROR(N58/'2a. Enter LEA Data'!$P62,"")</f>
        <v/>
      </c>
      <c r="Q58" s="14"/>
      <c r="R58" s="238" t="str">
        <f>IFERROR(Q58/('2a. Enter LEA Data'!$F62/20),"")</f>
        <v/>
      </c>
      <c r="T58" s="14"/>
      <c r="U58" s="239" t="str">
        <f>IFERROR(T58/'2a. Enter LEA Data'!$F62,"")</f>
        <v/>
      </c>
      <c r="W58" s="14"/>
      <c r="X58" s="238" t="str">
        <f>IFERROR(W58/('2a. Enter LEA Data'!$F62/20),"")</f>
        <v/>
      </c>
      <c r="Z58" s="14"/>
      <c r="AA58" s="239" t="str">
        <f>IFERROR(Z58/'2a. Enter LEA Data'!$F62,"")</f>
        <v/>
      </c>
      <c r="AC58" s="14"/>
      <c r="AD58" s="238" t="str">
        <f>IFERROR(AC58/('2a. Enter LEA Data'!$F62/20),"")</f>
        <v/>
      </c>
      <c r="AF58" s="14"/>
      <c r="AG58" s="239" t="str">
        <f>IFERROR(AF58/'2a. Enter LEA Data'!$F62,"")</f>
        <v/>
      </c>
      <c r="AI58" s="14"/>
      <c r="AJ58" s="238" t="str">
        <f>IFERROR(AI58/('2a. Enter LEA Data'!$F62/20),"")</f>
        <v/>
      </c>
      <c r="AL58" s="14"/>
      <c r="AM58" s="239" t="str">
        <f>IFERROR(AL58/'2a. Enter LEA Data'!$F62,"")</f>
        <v/>
      </c>
      <c r="AO58" s="14"/>
      <c r="AP58" s="238" t="str">
        <f>IFERROR(AO58/('2a. Enter LEA Data'!$F62/20),"")</f>
        <v/>
      </c>
      <c r="AQ58" s="245"/>
      <c r="AR58" s="14"/>
      <c r="AS58" s="239" t="str">
        <f>IFERROR(AR58/'2a. Enter LEA Data'!$F62,"")</f>
        <v/>
      </c>
      <c r="AU58" s="14"/>
      <c r="AV58" s="238" t="str">
        <f>IFERROR(AU58/('2a. Enter LEA Data'!$F62/20),"")</f>
        <v/>
      </c>
      <c r="AW58" s="245"/>
      <c r="AX58" s="14"/>
      <c r="AY58" s="239" t="str">
        <f>IFERROR(AX58/'2a. Enter LEA Data'!$F62,"")</f>
        <v/>
      </c>
      <c r="AZ58" s="247"/>
      <c r="BA58" s="14"/>
      <c r="BB58" s="238" t="str">
        <f>IFERROR(BA58/('2a. Enter LEA Data'!$F62/20),"")</f>
        <v/>
      </c>
      <c r="BC58" s="245"/>
      <c r="BD58" s="14"/>
      <c r="BE58" s="239" t="str">
        <f>IFERROR(BD58/'2a. Enter LEA Data'!$F62,"")</f>
        <v/>
      </c>
      <c r="BG58" s="14"/>
      <c r="BH58" s="238" t="str">
        <f>IFERROR(BG58/('2a. Enter LEA Data'!$F62/20),"")</f>
        <v/>
      </c>
      <c r="BI58" s="245"/>
      <c r="BJ58" s="14"/>
      <c r="BK58" s="239" t="str">
        <f>IFERROR(BJ58/'2a. Enter LEA Data'!$F62,"")</f>
        <v/>
      </c>
      <c r="BM58" s="14"/>
      <c r="BN58" s="238" t="str">
        <f>IFERROR(BM58/('2a. Enter LEA Data'!$F62/20),"")</f>
        <v/>
      </c>
      <c r="BO58" s="245"/>
      <c r="BP58" s="14"/>
      <c r="BQ58" s="239" t="str">
        <f>IFERROR(BP58/'2a. Enter LEA Data'!$F62,"")</f>
        <v/>
      </c>
      <c r="BS58" s="8"/>
      <c r="BT58" s="193"/>
      <c r="BU58" s="245"/>
      <c r="BV58" s="14"/>
      <c r="BW58" s="239" t="str">
        <f>IFERROR(BV58/'2a. Enter LEA Data'!$R62,"")</f>
        <v/>
      </c>
      <c r="BY58" s="14"/>
      <c r="BZ58" s="238" t="str">
        <f>IFERROR(BY58/('2a. Enter LEA Data'!$T62/20),"")</f>
        <v/>
      </c>
      <c r="CA58" s="245"/>
      <c r="CB58" s="14"/>
      <c r="CC58" s="239" t="str">
        <f>IFERROR(CB58/'2a. Enter LEA Data'!$T62,"")</f>
        <v/>
      </c>
      <c r="CE58" s="14"/>
      <c r="CF58" s="238" t="str">
        <f>IFERROR(IF(ISNUMBER(SEARCH("Yes/No",$CE$5)),"",CE58/(('2a. Enter LEA Data'!$V62)/20)),"")</f>
        <v/>
      </c>
      <c r="CG58" s="245"/>
      <c r="CH58" s="14"/>
      <c r="CI58" s="239" t="str">
        <f>IFERROR(CH58/('2a. Enter LEA Data'!$V62),"")</f>
        <v/>
      </c>
      <c r="CK58" s="8"/>
      <c r="CL58" s="245"/>
      <c r="CM58" s="14"/>
      <c r="CO58" s="14"/>
      <c r="CP58" s="238" t="str">
        <f>IFERROR(IF(ISNUMBER(SEARCH("Yes/No",$CO$5)),"",CO58/(('2a. Enter LEA Data'!$F62)/20)),"")</f>
        <v/>
      </c>
      <c r="CQ58" s="245"/>
      <c r="CR58" s="14"/>
      <c r="CS58" s="241" t="str">
        <f>IFERROR(IF(CR52="Number of courses who visit the school library at least once per year",CR58/'2a. Enter LEA Data'!X62,IF(CR52="Number of students who accessed the school libraries",CR58/'2a. Enter LEA Data'!F62,CR58/('2a. Enter LEA Data'!F62/20))),"")</f>
        <v/>
      </c>
      <c r="CU58" s="195"/>
      <c r="CV58" s="238" t="str">
        <f>IFERROR(IF(ISNUMBER(SEARCH("Yes/No",$CU$5)),"",CU58/(('2a. Enter LEA Data'!$F62)/20)),"")</f>
        <v/>
      </c>
      <c r="CW58" s="245"/>
      <c r="CX58" s="14"/>
      <c r="CY58" s="241" t="str">
        <f>IFERROR(IF(ISNUMBER(SEARCH("Percentage",$CY$5)),CX58/('2a. Enter LEA Data'!$F62),CX58/('2a. Enter LEA Data'!$F62)/20),"")</f>
        <v/>
      </c>
      <c r="DA58" s="8"/>
      <c r="DB58" s="245"/>
      <c r="DC58" s="14"/>
    </row>
    <row r="59" spans="2:107">
      <c r="B59" s="235" t="str">
        <f>IF('2a. Enter LEA Data'!B63="","",'2a. Enter LEA Data'!B63)</f>
        <v/>
      </c>
      <c r="C59" s="236"/>
      <c r="E59" s="14"/>
      <c r="F59" s="185" t="str">
        <f>IFERROR(E59/'2a. Enter LEA Data'!$J63,"")</f>
        <v/>
      </c>
      <c r="H59" s="14"/>
      <c r="I59" s="185" t="str">
        <f>IFERROR(H59/'2a. Enter LEA Data'!$L63,"")</f>
        <v/>
      </c>
      <c r="K59" s="14"/>
      <c r="L59" s="185" t="str">
        <f>IFERROR(K59/'2a. Enter LEA Data'!$N63,"")</f>
        <v/>
      </c>
      <c r="N59" s="14"/>
      <c r="O59" s="185" t="str">
        <f>IFERROR(N59/'2a. Enter LEA Data'!$P63,"")</f>
        <v/>
      </c>
      <c r="Q59" s="14"/>
      <c r="R59" s="238" t="str">
        <f>IFERROR(Q59/('2a. Enter LEA Data'!$F63/20),"")</f>
        <v/>
      </c>
      <c r="T59" s="14"/>
      <c r="U59" s="239" t="str">
        <f>IFERROR(T59/'2a. Enter LEA Data'!$F63,"")</f>
        <v/>
      </c>
      <c r="W59" s="14"/>
      <c r="X59" s="238" t="str">
        <f>IFERROR(W59/('2a. Enter LEA Data'!$F63/20),"")</f>
        <v/>
      </c>
      <c r="Z59" s="14"/>
      <c r="AA59" s="239" t="str">
        <f>IFERROR(Z59/'2a. Enter LEA Data'!$F63,"")</f>
        <v/>
      </c>
      <c r="AC59" s="14"/>
      <c r="AD59" s="238" t="str">
        <f>IFERROR(AC59/('2a. Enter LEA Data'!$F63/20),"")</f>
        <v/>
      </c>
      <c r="AF59" s="14"/>
      <c r="AG59" s="239" t="str">
        <f>IFERROR(AF59/'2a. Enter LEA Data'!$F63,"")</f>
        <v/>
      </c>
      <c r="AI59" s="14"/>
      <c r="AJ59" s="238" t="str">
        <f>IFERROR(AI59/('2a. Enter LEA Data'!$F63/20),"")</f>
        <v/>
      </c>
      <c r="AL59" s="14"/>
      <c r="AM59" s="239" t="str">
        <f>IFERROR(AL59/'2a. Enter LEA Data'!$F63,"")</f>
        <v/>
      </c>
      <c r="AO59" s="14"/>
      <c r="AP59" s="238" t="str">
        <f>IFERROR(AO59/('2a. Enter LEA Data'!$F63/20),"")</f>
        <v/>
      </c>
      <c r="AQ59" s="245"/>
      <c r="AR59" s="14"/>
      <c r="AS59" s="239" t="str">
        <f>IFERROR(AR59/'2a. Enter LEA Data'!$F63,"")</f>
        <v/>
      </c>
      <c r="AU59" s="14"/>
      <c r="AV59" s="238" t="str">
        <f>IFERROR(AU59/('2a. Enter LEA Data'!$F63/20),"")</f>
        <v/>
      </c>
      <c r="AW59" s="245"/>
      <c r="AX59" s="14"/>
      <c r="AY59" s="239" t="str">
        <f>IFERROR(AX59/'2a. Enter LEA Data'!$F63,"")</f>
        <v/>
      </c>
      <c r="AZ59" s="247"/>
      <c r="BA59" s="14"/>
      <c r="BB59" s="238" t="str">
        <f>IFERROR(BA59/('2a. Enter LEA Data'!$F63/20),"")</f>
        <v/>
      </c>
      <c r="BC59" s="245"/>
      <c r="BD59" s="14"/>
      <c r="BE59" s="239" t="str">
        <f>IFERROR(BD59/'2a. Enter LEA Data'!$F63,"")</f>
        <v/>
      </c>
      <c r="BG59" s="14"/>
      <c r="BH59" s="238" t="str">
        <f>IFERROR(BG59/('2a. Enter LEA Data'!$F63/20),"")</f>
        <v/>
      </c>
      <c r="BI59" s="245"/>
      <c r="BJ59" s="14"/>
      <c r="BK59" s="239" t="str">
        <f>IFERROR(BJ59/'2a. Enter LEA Data'!$F63,"")</f>
        <v/>
      </c>
      <c r="BM59" s="14"/>
      <c r="BN59" s="238" t="str">
        <f>IFERROR(BM59/('2a. Enter LEA Data'!$F63/20),"")</f>
        <v/>
      </c>
      <c r="BO59" s="245"/>
      <c r="BP59" s="14"/>
      <c r="BQ59" s="239" t="str">
        <f>IFERROR(BP59/'2a. Enter LEA Data'!$F63,"")</f>
        <v/>
      </c>
      <c r="BS59" s="8"/>
      <c r="BT59" s="193"/>
      <c r="BU59" s="245"/>
      <c r="BV59" s="14"/>
      <c r="BW59" s="239" t="str">
        <f>IFERROR(BV59/'2a. Enter LEA Data'!$R63,"")</f>
        <v/>
      </c>
      <c r="BY59" s="14"/>
      <c r="BZ59" s="238" t="str">
        <f>IFERROR(BY59/('2a. Enter LEA Data'!$T63/20),"")</f>
        <v/>
      </c>
      <c r="CA59" s="245"/>
      <c r="CB59" s="14"/>
      <c r="CC59" s="239" t="str">
        <f>IFERROR(CB59/'2a. Enter LEA Data'!$T63,"")</f>
        <v/>
      </c>
      <c r="CE59" s="14"/>
      <c r="CF59" s="238" t="str">
        <f>IFERROR(IF(ISNUMBER(SEARCH("Yes/No",$CE$5)),"",CE59/(('2a. Enter LEA Data'!$V63)/20)),"")</f>
        <v/>
      </c>
      <c r="CG59" s="245"/>
      <c r="CH59" s="14"/>
      <c r="CI59" s="239" t="str">
        <f>IFERROR(CH59/('2a. Enter LEA Data'!$V63),"")</f>
        <v/>
      </c>
      <c r="CK59" s="8"/>
      <c r="CL59" s="245"/>
      <c r="CM59" s="14"/>
      <c r="CO59" s="14"/>
      <c r="CP59" s="238" t="str">
        <f>IFERROR(IF(ISNUMBER(SEARCH("Yes/No",$CO$5)),"",CO59/(('2a. Enter LEA Data'!$F63)/20)),"")</f>
        <v/>
      </c>
      <c r="CQ59" s="245"/>
      <c r="CR59" s="14"/>
      <c r="CS59" s="241" t="str">
        <f>IFERROR(IF(CR53="Number of courses who visit the school library at least once per year",CR59/'2a. Enter LEA Data'!X63,IF(CR53="Number of students who accessed the school libraries",CR59/'2a. Enter LEA Data'!F63,CR59/('2a. Enter LEA Data'!F63/20))),"")</f>
        <v/>
      </c>
      <c r="CU59" s="195"/>
      <c r="CV59" s="238" t="str">
        <f>IFERROR(IF(ISNUMBER(SEARCH("Yes/No",$CU$5)),"",CU59/(('2a. Enter LEA Data'!$F63)/20)),"")</f>
        <v/>
      </c>
      <c r="CW59" s="245"/>
      <c r="CX59" s="14"/>
      <c r="CY59" s="241" t="str">
        <f>IFERROR(IF(ISNUMBER(SEARCH("Percentage",$CY$5)),CX59/('2a. Enter LEA Data'!$F63),CX59/('2a. Enter LEA Data'!$F63)/20),"")</f>
        <v/>
      </c>
      <c r="DA59" s="8"/>
      <c r="DB59" s="245"/>
      <c r="DC59" s="14"/>
    </row>
    <row r="60" spans="2:107">
      <c r="B60" s="235" t="str">
        <f>IF('2a. Enter LEA Data'!B64="","",'2a. Enter LEA Data'!B64)</f>
        <v/>
      </c>
      <c r="C60" s="236"/>
      <c r="E60" s="14"/>
      <c r="F60" s="185" t="str">
        <f>IFERROR(E60/'2a. Enter LEA Data'!$J64,"")</f>
        <v/>
      </c>
      <c r="H60" s="14"/>
      <c r="I60" s="185" t="str">
        <f>IFERROR(H60/'2a. Enter LEA Data'!$L64,"")</f>
        <v/>
      </c>
      <c r="K60" s="14"/>
      <c r="L60" s="185" t="str">
        <f>IFERROR(K60/'2a. Enter LEA Data'!$N64,"")</f>
        <v/>
      </c>
      <c r="N60" s="14"/>
      <c r="O60" s="185" t="str">
        <f>IFERROR(N60/'2a. Enter LEA Data'!$P64,"")</f>
        <v/>
      </c>
      <c r="Q60" s="14"/>
      <c r="R60" s="238" t="str">
        <f>IFERROR(Q60/('2a. Enter LEA Data'!$F64/20),"")</f>
        <v/>
      </c>
      <c r="T60" s="14"/>
      <c r="U60" s="239" t="str">
        <f>IFERROR(T60/'2a. Enter LEA Data'!$F64,"")</f>
        <v/>
      </c>
      <c r="W60" s="14"/>
      <c r="X60" s="238" t="str">
        <f>IFERROR(W60/('2a. Enter LEA Data'!$F64/20),"")</f>
        <v/>
      </c>
      <c r="Z60" s="14"/>
      <c r="AA60" s="239" t="str">
        <f>IFERROR(Z60/'2a. Enter LEA Data'!$F64,"")</f>
        <v/>
      </c>
      <c r="AC60" s="14"/>
      <c r="AD60" s="238" t="str">
        <f>IFERROR(AC60/('2a. Enter LEA Data'!$F64/20),"")</f>
        <v/>
      </c>
      <c r="AF60" s="14"/>
      <c r="AG60" s="239" t="str">
        <f>IFERROR(AF60/'2a. Enter LEA Data'!$F64,"")</f>
        <v/>
      </c>
      <c r="AI60" s="14"/>
      <c r="AJ60" s="238" t="str">
        <f>IFERROR(AI60/('2a. Enter LEA Data'!$F64/20),"")</f>
        <v/>
      </c>
      <c r="AL60" s="14"/>
      <c r="AM60" s="239" t="str">
        <f>IFERROR(AL60/'2a. Enter LEA Data'!$F64,"")</f>
        <v/>
      </c>
      <c r="AO60" s="14"/>
      <c r="AP60" s="238" t="str">
        <f>IFERROR(AO60/('2a. Enter LEA Data'!$F64/20),"")</f>
        <v/>
      </c>
      <c r="AQ60" s="245"/>
      <c r="AR60" s="14"/>
      <c r="AS60" s="239" t="str">
        <f>IFERROR(AR60/'2a. Enter LEA Data'!$F64,"")</f>
        <v/>
      </c>
      <c r="AU60" s="14"/>
      <c r="AV60" s="238" t="str">
        <f>IFERROR(AU60/('2a. Enter LEA Data'!$F64/20),"")</f>
        <v/>
      </c>
      <c r="AW60" s="245"/>
      <c r="AX60" s="14"/>
      <c r="AY60" s="239" t="str">
        <f>IFERROR(AX60/'2a. Enter LEA Data'!$F64,"")</f>
        <v/>
      </c>
      <c r="AZ60" s="247"/>
      <c r="BA60" s="14"/>
      <c r="BB60" s="238" t="str">
        <f>IFERROR(BA60/('2a. Enter LEA Data'!$F64/20),"")</f>
        <v/>
      </c>
      <c r="BC60" s="245"/>
      <c r="BD60" s="14"/>
      <c r="BE60" s="239" t="str">
        <f>IFERROR(BD60/'2a. Enter LEA Data'!$F64,"")</f>
        <v/>
      </c>
      <c r="BG60" s="14"/>
      <c r="BH60" s="238" t="str">
        <f>IFERROR(BG60/('2a. Enter LEA Data'!$F64/20),"")</f>
        <v/>
      </c>
      <c r="BI60" s="245"/>
      <c r="BJ60" s="14"/>
      <c r="BK60" s="239" t="str">
        <f>IFERROR(BJ60/'2a. Enter LEA Data'!$F64,"")</f>
        <v/>
      </c>
      <c r="BM60" s="14"/>
      <c r="BN60" s="238" t="str">
        <f>IFERROR(BM60/('2a. Enter LEA Data'!$F64/20),"")</f>
        <v/>
      </c>
      <c r="BO60" s="245"/>
      <c r="BP60" s="14"/>
      <c r="BQ60" s="239" t="str">
        <f>IFERROR(BP60/'2a. Enter LEA Data'!$F64,"")</f>
        <v/>
      </c>
      <c r="BS60" s="8"/>
      <c r="BT60" s="193"/>
      <c r="BU60" s="245"/>
      <c r="BV60" s="14"/>
      <c r="BW60" s="239" t="str">
        <f>IFERROR(BV60/'2a. Enter LEA Data'!$R64,"")</f>
        <v/>
      </c>
      <c r="BY60" s="14"/>
      <c r="BZ60" s="238" t="str">
        <f>IFERROR(BY60/('2a. Enter LEA Data'!$T64/20),"")</f>
        <v/>
      </c>
      <c r="CA60" s="245"/>
      <c r="CB60" s="14"/>
      <c r="CC60" s="239" t="str">
        <f>IFERROR(CB60/'2a. Enter LEA Data'!$T64,"")</f>
        <v/>
      </c>
      <c r="CE60" s="14"/>
      <c r="CF60" s="238" t="str">
        <f>IFERROR(IF(ISNUMBER(SEARCH("Yes/No",$CE$5)),"",CE60/(('2a. Enter LEA Data'!$V64)/20)),"")</f>
        <v/>
      </c>
      <c r="CG60" s="245"/>
      <c r="CH60" s="14"/>
      <c r="CI60" s="239" t="str">
        <f>IFERROR(CH60/('2a. Enter LEA Data'!$V64),"")</f>
        <v/>
      </c>
      <c r="CK60" s="8"/>
      <c r="CL60" s="245"/>
      <c r="CM60" s="14"/>
      <c r="CO60" s="14"/>
      <c r="CP60" s="238" t="str">
        <f>IFERROR(IF(ISNUMBER(SEARCH("Yes/No",$CO$5)),"",CO60/(('2a. Enter LEA Data'!$F64)/20)),"")</f>
        <v/>
      </c>
      <c r="CQ60" s="245"/>
      <c r="CR60" s="14"/>
      <c r="CS60" s="241" t="str">
        <f>IFERROR(IF(CR54="Number of courses who visit the school library at least once per year",CR60/'2a. Enter LEA Data'!X64,IF(CR54="Number of students who accessed the school libraries",CR60/'2a. Enter LEA Data'!F64,CR60/('2a. Enter LEA Data'!F64/20))),"")</f>
        <v/>
      </c>
      <c r="CU60" s="195"/>
      <c r="CV60" s="238" t="str">
        <f>IFERROR(IF(ISNUMBER(SEARCH("Yes/No",$CU$5)),"",CU60/(('2a. Enter LEA Data'!$F64)/20)),"")</f>
        <v/>
      </c>
      <c r="CW60" s="245"/>
      <c r="CX60" s="14"/>
      <c r="CY60" s="241" t="str">
        <f>IFERROR(IF(ISNUMBER(SEARCH("Percentage",$CY$5)),CX60/('2a. Enter LEA Data'!$F64),CX60/('2a. Enter LEA Data'!$F64)/20),"")</f>
        <v/>
      </c>
      <c r="DA60" s="8"/>
      <c r="DB60" s="245"/>
      <c r="DC60" s="14"/>
    </row>
  </sheetData>
  <sheetProtection sheet="1" objects="1" scenarios="1"/>
  <dataConsolidate/>
  <mergeCells count="26">
    <mergeCell ref="BS1:CM1"/>
    <mergeCell ref="CO1:DC1"/>
    <mergeCell ref="CO4:CS4"/>
    <mergeCell ref="CU4:CY4"/>
    <mergeCell ref="CO3:DC3"/>
    <mergeCell ref="DA4:DC4"/>
    <mergeCell ref="BS3:CM3"/>
    <mergeCell ref="CK4:CM4"/>
    <mergeCell ref="BS4:BW4"/>
    <mergeCell ref="BY4:CC4"/>
    <mergeCell ref="CE4:CI4"/>
    <mergeCell ref="B1:C1"/>
    <mergeCell ref="E3:N3"/>
    <mergeCell ref="Q4:V4"/>
    <mergeCell ref="Q3:Z3"/>
    <mergeCell ref="AC3:BP3"/>
    <mergeCell ref="AC1:BP1"/>
    <mergeCell ref="W4:AA4"/>
    <mergeCell ref="BG4:BK4"/>
    <mergeCell ref="BM4:BQ4"/>
    <mergeCell ref="BA4:BE4"/>
    <mergeCell ref="E1:Z1"/>
    <mergeCell ref="AC4:AG4"/>
    <mergeCell ref="AU4:AY4"/>
    <mergeCell ref="AI4:AM4"/>
    <mergeCell ref="AO4:AS4"/>
  </mergeCells>
  <conditionalFormatting sqref="Z11:Z60">
    <cfRule type="expression" dxfId="56" priority="77">
      <formula>AA11&lt;AA$7</formula>
    </cfRule>
  </conditionalFormatting>
  <conditionalFormatting sqref="T11:T60">
    <cfRule type="expression" dxfId="55" priority="75">
      <formula>U11&lt;U$7</formula>
    </cfRule>
  </conditionalFormatting>
  <conditionalFormatting sqref="Q11:Q60">
    <cfRule type="expression" dxfId="54" priority="74">
      <formula>AND(R11&lt;R$7,R11&lt;&gt;"")</formula>
    </cfRule>
  </conditionalFormatting>
  <conditionalFormatting sqref="AC11:AC60">
    <cfRule type="expression" dxfId="53" priority="73">
      <formula>AND(AD11&lt;AD$7,AD11&lt;&gt;"")</formula>
    </cfRule>
  </conditionalFormatting>
  <conditionalFormatting sqref="E11:E60">
    <cfRule type="expression" dxfId="52" priority="61">
      <formula>AND(F11&lt;F$7,F11&lt;&gt;"")</formula>
    </cfRule>
  </conditionalFormatting>
  <conditionalFormatting sqref="H11:H60">
    <cfRule type="expression" dxfId="51" priority="60">
      <formula>AND(I11&lt;I$7,I11&lt;&gt;"")</formula>
    </cfRule>
  </conditionalFormatting>
  <conditionalFormatting sqref="K11:K60">
    <cfRule type="expression" dxfId="50" priority="59">
      <formula>AND(L11&lt;L$7,L11&lt;&gt;"")</formula>
    </cfRule>
  </conditionalFormatting>
  <conditionalFormatting sqref="N11:N60">
    <cfRule type="expression" dxfId="49" priority="58">
      <formula>AND(O11&lt;O$7,O11&lt;&gt;"")</formula>
    </cfRule>
  </conditionalFormatting>
  <conditionalFormatting sqref="AI11:AI60">
    <cfRule type="expression" dxfId="48" priority="43">
      <formula>AND(AJ11&lt;AJ$7,AJ11&lt;&gt;"")</formula>
    </cfRule>
  </conditionalFormatting>
  <conditionalFormatting sqref="W11:W60">
    <cfRule type="expression" dxfId="47" priority="38">
      <formula>AND(X11&lt;X$7,X11&lt;&gt;"")</formula>
    </cfRule>
  </conditionalFormatting>
  <conditionalFormatting sqref="CB11:CB60">
    <cfRule type="expression" dxfId="46" priority="35">
      <formula>CC11&lt;CC$7</formula>
    </cfRule>
  </conditionalFormatting>
  <conditionalFormatting sqref="CE11:CE60">
    <cfRule type="expression" dxfId="45" priority="33">
      <formula>CF11&lt;CF$7</formula>
    </cfRule>
  </conditionalFormatting>
  <conditionalFormatting sqref="CH11:CH60">
    <cfRule type="expression" dxfId="44" priority="32">
      <formula>CI11&lt;CI$7</formula>
    </cfRule>
  </conditionalFormatting>
  <conditionalFormatting sqref="CO11:CO60">
    <cfRule type="expression" dxfId="43" priority="30">
      <formula>CP11&lt;CP$7</formula>
    </cfRule>
  </conditionalFormatting>
  <conditionalFormatting sqref="CU11:CU60">
    <cfRule type="expression" dxfId="42" priority="27">
      <formula>CV11&lt;CV$7</formula>
    </cfRule>
  </conditionalFormatting>
  <conditionalFormatting sqref="CV8:CV9">
    <cfRule type="expression" dxfId="41" priority="25">
      <formula>$CF$5="Percentage of schools that offer classes for dual credit"</formula>
    </cfRule>
  </conditionalFormatting>
  <conditionalFormatting sqref="CX11:CX60">
    <cfRule type="expression" dxfId="40" priority="24">
      <formula>CY11&lt;CY$7</formula>
    </cfRule>
  </conditionalFormatting>
  <conditionalFormatting sqref="CR11:CR60">
    <cfRule type="expression" dxfId="39" priority="23">
      <formula>CS11&lt;CS$7</formula>
    </cfRule>
  </conditionalFormatting>
  <conditionalFormatting sqref="AF11:AF60">
    <cfRule type="expression" dxfId="38" priority="21">
      <formula>AG11&lt;AG$7</formula>
    </cfRule>
  </conditionalFormatting>
  <conditionalFormatting sqref="CR7">
    <cfRule type="expression" dxfId="37" priority="16">
      <formula>$CR$5="Number of sessions offered to help students use the school libraries"</formula>
    </cfRule>
  </conditionalFormatting>
  <conditionalFormatting sqref="AL11:AL60">
    <cfRule type="expression" dxfId="36" priority="1">
      <formula>AND(AM11&lt;AM$7,AM11&lt;&gt;"")</formula>
    </cfRule>
  </conditionalFormatting>
  <conditionalFormatting sqref="BY11:BY60">
    <cfRule type="expression" dxfId="35" priority="13">
      <formula>AND(BZ11&lt;BZ$7,BZ11&lt;&gt;"")</formula>
    </cfRule>
  </conditionalFormatting>
  <conditionalFormatting sqref="BV11:BV60">
    <cfRule type="expression" dxfId="34" priority="12">
      <formula>AND(BW11&lt;BW$7,BW11&lt;&gt;"")</formula>
    </cfRule>
  </conditionalFormatting>
  <conditionalFormatting sqref="BP11:BP60">
    <cfRule type="expression" dxfId="33" priority="11">
      <formula>AND(BQ11&lt;BQ$7,BQ11&lt;&gt;"")</formula>
    </cfRule>
  </conditionalFormatting>
  <conditionalFormatting sqref="BM11:BM60">
    <cfRule type="expression" dxfId="32" priority="10">
      <formula>AND(BN11&lt;BN$7,BN11&lt;&gt;"")</formula>
    </cfRule>
  </conditionalFormatting>
  <conditionalFormatting sqref="BJ11:BJ60">
    <cfRule type="expression" dxfId="31" priority="9">
      <formula>AND(BK11&lt;BK$7,BK11&lt;&gt;"")</formula>
    </cfRule>
  </conditionalFormatting>
  <conditionalFormatting sqref="BG11:BG60">
    <cfRule type="expression" dxfId="30" priority="8">
      <formula>AND(BH11&lt;BH$7,BH11&lt;&gt;"")</formula>
    </cfRule>
  </conditionalFormatting>
  <conditionalFormatting sqref="BD11:BD60">
    <cfRule type="expression" dxfId="29" priority="7">
      <formula>AND(BE11&lt;BE$7,BE11&lt;&gt;"")</formula>
    </cfRule>
  </conditionalFormatting>
  <conditionalFormatting sqref="BA11:BA60">
    <cfRule type="expression" dxfId="28" priority="6">
      <formula>AND(BB11&lt;BB$7,BB11&lt;&gt;"")</formula>
    </cfRule>
  </conditionalFormatting>
  <conditionalFormatting sqref="AX11:AX60">
    <cfRule type="expression" dxfId="27" priority="5">
      <formula>AND(AY11&lt;AY$7,AY11&lt;&gt;"")</formula>
    </cfRule>
  </conditionalFormatting>
  <conditionalFormatting sqref="AU11:AU60">
    <cfRule type="expression" dxfId="26" priority="4">
      <formula>AND(AV11&lt;AV$7,AV11&lt;&gt;"")</formula>
    </cfRule>
  </conditionalFormatting>
  <conditionalFormatting sqref="AR11:AR60">
    <cfRule type="expression" dxfId="25" priority="3">
      <formula>AND(AS11&lt;AS$7,AS11&lt;&gt;"")</formula>
    </cfRule>
  </conditionalFormatting>
  <conditionalFormatting sqref="AO11:AO60">
    <cfRule type="expression" dxfId="24" priority="2">
      <formula>AND(AP11&lt;AP$7,AP11&lt;&gt;"")</formula>
    </cfRule>
  </conditionalFormatting>
  <dataValidations xWindow="1304" yWindow="576" count="8">
    <dataValidation type="list" allowBlank="1" showInputMessage="1" showErrorMessage="1" sqref="CK11:CK60 BS11:BS60" xr:uid="{00000000-0002-0000-0800-000000000000}">
      <formula1>YesNo</formula1>
    </dataValidation>
    <dataValidation type="whole" operator="greaterThanOrEqual" allowBlank="1" showInputMessage="1" showErrorMessage="1" errorTitle="INVALID ENTRY" error="Please enter a whole number reflecting the number of classes offered. " sqref="Q11:Q60 W11:W60" xr:uid="{00000000-0002-0000-0800-000001000000}">
      <formula1>0</formula1>
    </dataValidation>
    <dataValidation type="decimal" operator="greaterThanOrEqual" allowBlank="1" showInputMessage="1" showErrorMessage="1" sqref="BY11:BY60" xr:uid="{00000000-0002-0000-0800-000002000000}">
      <formula1>0</formula1>
    </dataValidation>
    <dataValidation type="whole" operator="greaterThanOrEqual" allowBlank="1" showInputMessage="1" showErrorMessage="1" errorTitle="INVALID ENTRY" error="Please enter a whole number." sqref="DC11:DC60 CR11:CR60 CX11:CX60" xr:uid="{00000000-0002-0000-0800-000003000000}">
      <formula1>0</formula1>
    </dataValidation>
    <dataValidation type="decimal" operator="greaterThanOrEqual" allowBlank="1" showInputMessage="1" showErrorMessage="1" errorTitle="INVALID ENTRY" error="Please enter a number." sqref="AO11:AO60 AC11:AC60 AU11:AU60 BA11:BA60 BM11:BM60 AI11:AI60 BG11:BG60" xr:uid="{00000000-0002-0000-0800-000004000000}">
      <formula1>0</formula1>
    </dataValidation>
    <dataValidation operator="greaterThanOrEqual" allowBlank="1" showInputMessage="1" showErrorMessage="1" errorTitle="INVALID ENTRY" error="Please enter a whole number reflecting the number of classes offered. " sqref="AV11:AV60 BB11:BB60 BZ11:BZ60 R11:R60 X11:X60 AD11:AD60 AJ11:AJ60 AP11:AP60 BH11:BH60 BN11:BN60 CY11:CY60 CI11:CI60 CF11:CF60 CP11:CP60 CV11:CV60" xr:uid="{00000000-0002-0000-0800-000005000000}"/>
    <dataValidation operator="lessThanOrEqual" allowBlank="1" showInputMessage="1" showErrorMessage="1" sqref="X7 AA7:AA60 BQ7:BQ60 U7:U60 O7 L7 I7 F7 AD7 AP7 R7 BB7 CC7:CC60 AJ7 AV7 AG7:AG60 AM7:AM60 AS7:AS60 AY7:AY60 BE7:BE60 BK7:BK60 BH7 BT7:BT60 BW7:BW60 BZ7 CF7 BN7 CI7 CP7 CY7 CV7 CS7:CS60" xr:uid="{00000000-0002-0000-0800-000006000000}"/>
    <dataValidation operator="greaterThanOrEqual" allowBlank="1" showInputMessage="1" showErrorMessage="1" sqref="BB5:BB6 CF5:CF6 BH5:BH6 AV5:AV6 AP5:AP6 AJ5:AJ6 AD5:AD6 BW5 BZ5:BZ6 CC5 BN5:BN6 CI5:CI6 CP5:CP6 CX7 CV5:CV6 CY5:CY6 CS5:CS6 CR7" xr:uid="{00000000-0002-0000-0800-000007000000}"/>
  </dataValidations>
  <pageMargins left="0.5" right="0.5" top="0.75" bottom="0.75" header="0.3" footer="0.3"/>
  <pageSetup scale="80" pageOrder="overThenDown" orientation="landscape" r:id="rId1"/>
  <rowBreaks count="1" manualBreakCount="1">
    <brk id="22" max="106" man="1"/>
  </rowBreaks>
  <colBreaks count="5" manualBreakCount="5">
    <brk id="14" max="59" man="1"/>
    <brk id="26" max="59" man="1"/>
    <brk id="46" max="59" man="1"/>
    <brk id="64" max="59" man="1"/>
    <brk id="82" max="59" man="1"/>
  </colBreaks>
  <drawing r:id="rId2"/>
  <legacyDrawingHF r:id="rId3"/>
  <extLst>
    <ext xmlns:x14="http://schemas.microsoft.com/office/spreadsheetml/2009/9/main" uri="{CCE6A557-97BC-4b89-ADB6-D9C93CAAB3DF}">
      <x14:dataValidations xmlns:xm="http://schemas.microsoft.com/office/excel/2006/main" xWindow="1304" yWindow="576" count="17">
        <x14:dataValidation type="list" allowBlank="1" showInputMessage="1" showErrorMessage="1" xr:uid="{00000000-0002-0000-0800-000008000000}">
          <x14:formula1>
            <xm:f>DataValidation!$A$1:$A$2</xm:f>
          </x14:formula1>
          <xm:sqref>DA11:DA60</xm:sqref>
        </x14:dataValidation>
        <x14:dataValidation type="list" allowBlank="1" showInputMessage="1" showErrorMessage="1" xr:uid="{00000000-0002-0000-0800-000009000000}">
          <x14:formula1>
            <xm:f>INDIRECT('1b. Get Ready-Select Indicators'!$G$47)</xm:f>
          </x14:formula1>
          <xm:sqref>CO11:CO60</xm:sqref>
        </x14:dataValidation>
        <x14:dataValidation type="list" allowBlank="1" showInputMessage="1" showErrorMessage="1" xr:uid="{00000000-0002-0000-0800-00000A000000}">
          <x14:formula1>
            <xm:f>INDIRECT('1b. Get Ready-Select Indicators'!$G$39)</xm:f>
          </x14:formula1>
          <xm:sqref>CE11:CE60</xm:sqref>
        </x14:dataValidation>
        <x14:dataValidation type="list" allowBlank="1" showInputMessage="1" showErrorMessage="1" xr:uid="{00000000-0002-0000-0800-00000B000000}">
          <x14:formula1>
            <xm:f>INDIRECT('1b. Get Ready-Select Indicators'!$G$53)</xm:f>
          </x14:formula1>
          <xm:sqref>CU11:CU60</xm:sqref>
        </x14:dataValidation>
        <x14:dataValidation type="whole" operator="lessThanOrEqual" allowBlank="1" showInputMessage="1" showErrorMessage="1" errorTitle="INVALID ENTRY" error="Please enter a whole number reflecting the number of students. The number must be equal to or less than the total number of students assessed." xr:uid="{00000000-0002-0000-0800-00000F000000}">
          <x14:formula1>
            <xm:f>'2a. Enter LEA Data'!P15</xm:f>
          </x14:formula1>
          <xm:sqref>N11:N60</xm:sqref>
        </x14:dataValidation>
        <x14:dataValidation type="whole" operator="lessThanOrEqual" allowBlank="1" showInputMessage="1" showErrorMessage="1" errorTitle="INVALID ENTRY" error="Please enter a whole number reflecting the number of students. The number must be equal to or less than the total number of students assessed." xr:uid="{00000000-0002-0000-0800-000010000000}">
          <x14:formula1>
            <xm:f>'2a. Enter LEA Data'!L15</xm:f>
          </x14:formula1>
          <xm:sqref>H11:H60</xm:sqref>
        </x14:dataValidation>
        <x14:dataValidation type="whole" operator="lessThanOrEqual" allowBlank="1" showInputMessage="1" showErrorMessage="1" errorTitle="INVALID ENTRY" error="Please enter a whole number reflecting the number of students. The number must be equal to or less than the total number of students assessed." xr:uid="{00000000-0002-0000-0800-000011000000}">
          <x14:formula1>
            <xm:f>'2a. Enter LEA Data'!J15</xm:f>
          </x14:formula1>
          <xm:sqref>E11:E60</xm:sqref>
        </x14:dataValidation>
        <x14:dataValidation type="whole" operator="lessThanOrEqual" allowBlank="1" showInputMessage="1" showErrorMessage="1" errorTitle="INVALID ENTRY" error="Please enter a whole number reflecting the number of students. The number must be equal to or less than the total number of students assessed." xr:uid="{00000000-0002-0000-0800-000012000000}">
          <x14:formula1>
            <xm:f>'2a. Enter LEA Data'!N15</xm:f>
          </x14:formula1>
          <xm:sqref>K11:K60</xm:sqref>
        </x14:dataValidation>
        <x14:dataValidation type="whole" operator="lessThanOrEqual" allowBlank="1" showInputMessage="1" showErrorMessage="1" errorTitle="INVALID ENTRY" error="Please enter a whole number reflecting the number of students. The number must be equal to or less than the total number of students assessed." xr:uid="{00000000-0002-0000-0800-000013000000}">
          <x14:formula1>
            <xm:f>'2a. Enter LEA Data'!J10</xm:f>
          </x14:formula1>
          <xm:sqref>E8</xm:sqref>
        </x14:dataValidation>
        <x14:dataValidation type="whole" operator="lessThanOrEqual" allowBlank="1" showInputMessage="1" showErrorMessage="1" errorTitle="INVALID ENTRY" error="Please enter a whole number reflecting the number of students. The number must be equal to or less than the total number of students assessed." xr:uid="{00000000-0002-0000-0800-000014000000}">
          <x14:formula1>
            <xm:f>'2a. Enter LEA Data'!L10</xm:f>
          </x14:formula1>
          <xm:sqref>H8</xm:sqref>
        </x14:dataValidation>
        <x14:dataValidation type="whole" operator="lessThanOrEqual" allowBlank="1" showInputMessage="1" showErrorMessage="1" errorTitle="INVALID ENTRY" error="Please enter a whole number reflecting the number of students. The number must be equal to or less than the total number of students assessed." xr:uid="{00000000-0002-0000-0800-000015000000}">
          <x14:formula1>
            <xm:f>'2a. Enter LEA Data'!N10</xm:f>
          </x14:formula1>
          <xm:sqref>K8</xm:sqref>
        </x14:dataValidation>
        <x14:dataValidation type="whole" operator="lessThanOrEqual" allowBlank="1" showInputMessage="1" showErrorMessage="1" errorTitle="INVALID ENTRY" error="Please enter a whole number reflecting the number of students. The number must be equal to or less than the total number of students assessed." xr:uid="{00000000-0002-0000-0800-000016000000}">
          <x14:formula1>
            <xm:f>'2a. Enter LEA Data'!P10</xm:f>
          </x14:formula1>
          <xm:sqref>N8</xm:sqref>
        </x14:dataValidation>
        <x14:dataValidation type="whole" operator="lessThanOrEqual" allowBlank="1" showInputMessage="1" showErrorMessage="1" errorTitle="INVALID ENTRY" error="Please enter a whole number reflecting the number of students. The number must be equal to or less than the total number of students eligible for IB participation." xr:uid="{00000000-0002-0000-0800-000017000000}">
          <x14:formula1>
            <xm:f>'2a. Enter LEA Data'!$R15</xm:f>
          </x14:formula1>
          <xm:sqref>BV11:BV60</xm:sqref>
        </x14:dataValidation>
        <x14:dataValidation type="whole" operator="lessThanOrEqual" allowBlank="1" showInputMessage="1" showErrorMessage="1" errorTitle="INVALID ENTRY" error="Please enter a whole number reflecting the number of students. The number must be equal to or less than the total number of students in the school." xr:uid="{00000000-0002-0000-0800-00000C000000}">
          <x14:formula1>
            <xm:f>'2a. Enter LEA Data'!$F15</xm:f>
          </x14:formula1>
          <xm:sqref>CM11:CM60 AR11:AR60 BJ11:BJ60 BD11:BD60 BP11:BP60 AX11:AX60 AF11:AF60 AL11:AL60 CH11:CH60</xm:sqref>
        </x14:dataValidation>
        <x14:dataValidation type="whole" operator="lessThanOrEqual" allowBlank="1" showInputMessage="1" showErrorMessage="1" errorTitle="INVALID ENTRY" error="Please enter a whole number reflecting the number of students. The number must be equal to or less than the total number of students in the school." xr:uid="{00000000-0002-0000-0800-00000D000000}">
          <x14:formula1>
            <xm:f>'2a. Enter LEA Data'!F15</xm:f>
          </x14:formula1>
          <xm:sqref>Z11:Z60</xm:sqref>
        </x14:dataValidation>
        <x14:dataValidation type="whole" operator="lessThanOrEqual" allowBlank="1" showInputMessage="1" showErrorMessage="1" errorTitle="INVALID ENTRY" error="Please enter a whole number reflecting the number of students. The number must be equal to or less than the total number of students in the school." xr:uid="{00000000-0002-0000-0800-00000E000000}">
          <x14:formula1>
            <xm:f>'2a. Enter LEA Data'!F15</xm:f>
          </x14:formula1>
          <xm:sqref>T11:T60</xm:sqref>
        </x14:dataValidation>
        <x14:dataValidation type="whole" operator="lessThanOrEqual" allowBlank="1" showInputMessage="1" showErrorMessage="1" errorTitle="INVALID ENTRY" error="Please enter a whole number reflecting the number of students. The number must be equal to or less than the total number of AP eligible students." xr:uid="{00000000-0002-0000-0800-000018000000}">
          <x14:formula1>
            <xm:f>'2a. Enter LEA Data'!$F15</xm:f>
          </x14:formula1>
          <xm:sqref>CB11:CB60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19</vt:i4>
      </vt:variant>
    </vt:vector>
  </HeadingPairs>
  <TitlesOfParts>
    <vt:vector size="40" baseType="lpstr">
      <vt:lpstr>Contents</vt:lpstr>
      <vt:lpstr>About the Tool</vt:lpstr>
      <vt:lpstr>Tool Instructions</vt:lpstr>
      <vt:lpstr>FAQs and Definitions</vt:lpstr>
      <vt:lpstr>1a. Get Ready - Plan</vt:lpstr>
      <vt:lpstr>1b. Get Ready-Select Indicators</vt:lpstr>
      <vt:lpstr>Indicator Drop Downs</vt:lpstr>
      <vt:lpstr>2a. Enter LEA Data</vt:lpstr>
      <vt:lpstr>2b.Enter WRE Data</vt:lpstr>
      <vt:lpstr>2c. Enter SHS Data</vt:lpstr>
      <vt:lpstr>2d. Enter EUT Data</vt:lpstr>
      <vt:lpstr>3a. Identify WRE Needs</vt:lpstr>
      <vt:lpstr>3b. Identify SHS Needs</vt:lpstr>
      <vt:lpstr>3c. Identify EUT Needs</vt:lpstr>
      <vt:lpstr>4a. Analyze WRE Needs</vt:lpstr>
      <vt:lpstr>4b. Analyze SHS Needs</vt:lpstr>
      <vt:lpstr>4c. Analyze EUT Needs</vt:lpstr>
      <vt:lpstr>5. Address Prioritized Needs</vt:lpstr>
      <vt:lpstr>Resources and Key Contacts</vt:lpstr>
      <vt:lpstr>DataValidation</vt:lpstr>
      <vt:lpstr>Drop Down (Hide)yes</vt:lpstr>
      <vt:lpstr>Mbps</vt:lpstr>
      <vt:lpstr>Number</vt:lpstr>
      <vt:lpstr>Number2</vt:lpstr>
      <vt:lpstr>Number3</vt:lpstr>
      <vt:lpstr>Number4</vt:lpstr>
      <vt:lpstr>'2b.Enter WRE Data'!Print_Area</vt:lpstr>
      <vt:lpstr>'2c. Enter SHS Data'!Print_Area</vt:lpstr>
      <vt:lpstr>'2d. Enter EUT Data'!Print_Area</vt:lpstr>
      <vt:lpstr>'3a. Identify WRE Needs'!Print_Area</vt:lpstr>
      <vt:lpstr>'3b. Identify SHS Needs'!Print_Area</vt:lpstr>
      <vt:lpstr>'3c. Identify EUT Needs'!Print_Area</vt:lpstr>
      <vt:lpstr>'4a. Analyze WRE Needs'!Print_Area</vt:lpstr>
      <vt:lpstr>'4b. Analyze SHS Needs'!Print_Area</vt:lpstr>
      <vt:lpstr>'4c. Analyze EUT Needs'!Print_Area</vt:lpstr>
      <vt:lpstr>'5. Address Prioritized Needs'!Print_Area</vt:lpstr>
      <vt:lpstr>'About the Tool'!Print_Area</vt:lpstr>
      <vt:lpstr>'Tool Instructions'!Print_Area</vt:lpstr>
      <vt:lpstr>Whether_a_school_library_media_center_is_available__Number_of_schools_for_entire_LEA__Yes_No_school_by_school</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Chagnon, Elizabeth</dc:creator>
  <cp:lastModifiedBy>Diona Thomas</cp:lastModifiedBy>
  <cp:lastPrinted>2019-06-14T00:39:36Z</cp:lastPrinted>
  <dcterms:created xsi:type="dcterms:W3CDTF">2018-05-16T13:38:43Z</dcterms:created>
  <dcterms:modified xsi:type="dcterms:W3CDTF">2020-03-26T14:30:16Z</dcterms:modified>
</cp:coreProperties>
</file>