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nnovative Support\District Assignments\"/>
    </mc:Choice>
  </mc:AlternateContent>
  <bookViews>
    <workbookView xWindow="0" yWindow="0" windowWidth="21570" windowHeight="7965" xr2:uid="{D7FD5704-5983-41B4-9910-FDB92B0DBC33}"/>
  </bookViews>
  <sheets>
    <sheet name="Sheet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75" i="1"/>
  <c r="A12" i="1"/>
  <c r="A73" i="1"/>
  <c r="A42" i="1"/>
  <c r="A71" i="1"/>
  <c r="A102" i="1"/>
  <c r="A74" i="1"/>
  <c r="A44" i="1"/>
  <c r="A10" i="1"/>
  <c r="A46" i="1"/>
  <c r="A146" i="1"/>
  <c r="A85" i="1"/>
  <c r="A100" i="1"/>
  <c r="A59" i="1"/>
  <c r="A4" i="1"/>
  <c r="A139" i="1"/>
  <c r="A136" i="1"/>
  <c r="A131" i="1"/>
  <c r="A125" i="1"/>
  <c r="A96" i="1"/>
  <c r="A119" i="1"/>
  <c r="A129" i="1"/>
  <c r="A123" i="1"/>
  <c r="A94" i="1"/>
  <c r="A68" i="1"/>
  <c r="A65" i="1"/>
  <c r="A64" i="1"/>
  <c r="A60" i="1"/>
  <c r="A38" i="1"/>
  <c r="A29" i="1"/>
  <c r="A145" i="1"/>
  <c r="A130" i="1"/>
  <c r="A111" i="1"/>
  <c r="A108" i="1"/>
  <c r="A104" i="1"/>
  <c r="A134" i="1"/>
  <c r="A92" i="1"/>
  <c r="A91" i="1"/>
  <c r="A53" i="1"/>
  <c r="A16" i="1"/>
  <c r="A57" i="1"/>
  <c r="A137" i="1"/>
  <c r="A24" i="1"/>
  <c r="A11" i="1"/>
  <c r="A7" i="1"/>
  <c r="A112" i="1"/>
  <c r="A126" i="1"/>
  <c r="A25" i="1"/>
  <c r="A79" i="1"/>
  <c r="A58" i="1"/>
  <c r="A15" i="1"/>
  <c r="A122" i="1"/>
  <c r="A113" i="1"/>
  <c r="A81" i="1"/>
  <c r="A124" i="1"/>
  <c r="A95" i="1"/>
  <c r="A54" i="1"/>
  <c r="A19" i="1"/>
  <c r="A23" i="1"/>
  <c r="A18" i="1"/>
  <c r="A28" i="1"/>
  <c r="A35" i="1"/>
  <c r="A118" i="1"/>
  <c r="A103" i="1"/>
  <c r="A115" i="1"/>
  <c r="A14" i="1"/>
  <c r="A78" i="1"/>
  <c r="A101" i="1"/>
  <c r="A98" i="1"/>
  <c r="A86" i="1"/>
  <c r="A56" i="1"/>
  <c r="A144" i="1"/>
  <c r="A72" i="1"/>
  <c r="A132" i="1"/>
  <c r="A89" i="1"/>
  <c r="A70" i="1"/>
  <c r="A21" i="1"/>
  <c r="A49" i="1"/>
  <c r="A106" i="1"/>
  <c r="A47" i="1"/>
  <c r="A37" i="1"/>
  <c r="A107" i="1"/>
  <c r="A88" i="1"/>
  <c r="A69" i="1"/>
  <c r="A63" i="1"/>
  <c r="A6" i="1"/>
  <c r="A147" i="1"/>
  <c r="A148" i="1"/>
  <c r="A41" i="1"/>
  <c r="A50" i="1"/>
  <c r="A82" i="1"/>
  <c r="A66" i="1"/>
  <c r="A67" i="1"/>
  <c r="A61" i="1"/>
  <c r="A36" i="1"/>
  <c r="A30" i="1"/>
  <c r="A138" i="1"/>
  <c r="A135" i="1"/>
  <c r="A127" i="1"/>
  <c r="A121" i="1"/>
  <c r="A117" i="1"/>
  <c r="A105" i="1"/>
  <c r="A97" i="1"/>
  <c r="A51" i="1"/>
  <c r="A80" i="1"/>
  <c r="A62" i="1"/>
  <c r="A141" i="1"/>
  <c r="A32" i="1"/>
  <c r="A116" i="1"/>
  <c r="A48" i="1"/>
  <c r="A142" i="1"/>
  <c r="A114" i="1"/>
  <c r="A34" i="1"/>
  <c r="A17" i="1"/>
  <c r="A13" i="1"/>
  <c r="A87" i="1"/>
  <c r="A109" i="1"/>
  <c r="A110" i="1"/>
  <c r="A5" i="1"/>
  <c r="A84" i="1"/>
  <c r="A26" i="1"/>
  <c r="A76" i="1"/>
  <c r="A77" i="1"/>
  <c r="A55" i="1"/>
  <c r="A83" i="1"/>
  <c r="A8" i="1"/>
  <c r="A45" i="1"/>
  <c r="A43" i="1"/>
  <c r="A40" i="1"/>
  <c r="A39" i="1"/>
  <c r="A27" i="1"/>
  <c r="A140" i="1"/>
  <c r="A93" i="1"/>
  <c r="A20" i="1"/>
  <c r="A9" i="1"/>
  <c r="A90" i="1"/>
  <c r="A133" i="1"/>
  <c r="A143" i="1"/>
  <c r="A33" i="1"/>
  <c r="A128" i="1"/>
  <c r="A120" i="1"/>
  <c r="A31" i="1"/>
  <c r="A52" i="1"/>
  <c r="A22" i="1"/>
  <c r="A3" i="1"/>
</calcChain>
</file>

<file path=xl/sharedStrings.xml><?xml version="1.0" encoding="utf-8"?>
<sst xmlns="http://schemas.openxmlformats.org/spreadsheetml/2006/main" count="594" uniqueCount="263">
  <si>
    <t>Organization Number</t>
  </si>
  <si>
    <t>Organization Name</t>
  </si>
  <si>
    <t>County</t>
  </si>
  <si>
    <t>MDE District Contact</t>
  </si>
  <si>
    <t>MDE District Contact e-mail</t>
  </si>
  <si>
    <t>ALCORN SCHOOL DIST</t>
  </si>
  <si>
    <t>Alcorn</t>
  </si>
  <si>
    <t>schisolm-brown@mdek12.org</t>
  </si>
  <si>
    <t>COAHOMA CO AHS</t>
  </si>
  <si>
    <t>Coahoma</t>
  </si>
  <si>
    <t>HOLMES CO SCHOOL DIST</t>
  </si>
  <si>
    <t>Holmes</t>
  </si>
  <si>
    <t>DURANT PUBLIC SCHOOL DIST</t>
  </si>
  <si>
    <t>SIMPSON CO SCHOOL DIST</t>
  </si>
  <si>
    <t>Simpson</t>
  </si>
  <si>
    <t>SUNFLOWER CO CONSOLIDATED SCH DIST</t>
  </si>
  <si>
    <t>Sunflower</t>
  </si>
  <si>
    <t>EAST TALLAHATCHIE CONSOL SCH DIST</t>
  </si>
  <si>
    <t>Tallahatchie</t>
  </si>
  <si>
    <t>WEST TALLAHATCHIE SCHOOL DISTRICT</t>
  </si>
  <si>
    <t>UNION CO SCHOOL DIST</t>
  </si>
  <si>
    <t>Union</t>
  </si>
  <si>
    <t>NEW ALBANY PUBLIC SCHOOLS</t>
  </si>
  <si>
    <t>BENTON CO SCHOOL DIST</t>
  </si>
  <si>
    <t>Benton</t>
  </si>
  <si>
    <t>snichols@mdek12.org</t>
  </si>
  <si>
    <t>CLEVELAND SCHOOL DIST</t>
  </si>
  <si>
    <t>Bolivar</t>
  </si>
  <si>
    <t>NORTH BOLIVAR CONS SCH</t>
  </si>
  <si>
    <t>WEST BOLIVAR CONS SCH</t>
  </si>
  <si>
    <t>COPIAH CO SCHOOL DIST</t>
  </si>
  <si>
    <t>Copiah</t>
  </si>
  <si>
    <t>GEORGE CO SCHOOL DIST</t>
  </si>
  <si>
    <t>George</t>
  </si>
  <si>
    <t>GREENE COUNTY SCHOOL DISTRICT</t>
  </si>
  <si>
    <t>Greene</t>
  </si>
  <si>
    <t>GRENADA SCHOOL DIST</t>
  </si>
  <si>
    <t>Grenada</t>
  </si>
  <si>
    <t>HANCOCK CO SCHOOL DIST</t>
  </si>
  <si>
    <t>Hancock</t>
  </si>
  <si>
    <t>BAY ST LOUIS WAVELAND SCHOOL DIST</t>
  </si>
  <si>
    <t>MIDTOWN PUBLIC</t>
  </si>
  <si>
    <t>Hinds</t>
  </si>
  <si>
    <t>ITAWAMBA CO SCHOOL DIST</t>
  </si>
  <si>
    <t>Itawamba</t>
  </si>
  <si>
    <t>LUMBERTON PUBLIC SCHOOL DISTRICT</t>
  </si>
  <si>
    <t>Lamar</t>
  </si>
  <si>
    <t>LOWNDES CO SCHOOL DIST</t>
  </si>
  <si>
    <t>Lowndes</t>
  </si>
  <si>
    <t>COLUMBUS MUNICIPAL SCHOOL DIST</t>
  </si>
  <si>
    <t>MONROE CO SCHOOL DIST</t>
  </si>
  <si>
    <t>Monroe</t>
  </si>
  <si>
    <t>ABERDEEN SCHOOL DIST</t>
  </si>
  <si>
    <t>AMORY SCHOOL DIST</t>
  </si>
  <si>
    <t>PONTOTOC CO SCHOOL DIST</t>
  </si>
  <si>
    <t>Pontotoc</t>
  </si>
  <si>
    <t>PONTOTOC CITY SCHOOLS</t>
  </si>
  <si>
    <t>NATCHEZ-ADAMS SCHOOL DIST</t>
  </si>
  <si>
    <t>Adams</t>
  </si>
  <si>
    <t>bgreene@mdek12.org</t>
  </si>
  <si>
    <t>CALHOUN CO SCHOOL DIST</t>
  </si>
  <si>
    <t>Calhoun</t>
  </si>
  <si>
    <t>CHOCTAW CO SCHOOL DIST</t>
  </si>
  <si>
    <t>Choctaw</t>
  </si>
  <si>
    <t>ENTERPRISE SCHOOL DIST</t>
  </si>
  <si>
    <t>Clarke</t>
  </si>
  <si>
    <t>QUITMAN SCHOOL DIST</t>
  </si>
  <si>
    <t>WEST POINT CONSOLIDATED SCHOOL DIST</t>
  </si>
  <si>
    <t>Clay</t>
  </si>
  <si>
    <t>HAZLEHURST CITY SCHOOL DISTRICT</t>
  </si>
  <si>
    <t>REIMAGINE PREP SCHOOL DISTRICT</t>
  </si>
  <si>
    <t>EAST JASPER CONSOLIDATED SCH DIST</t>
  </si>
  <si>
    <t>Jasper</t>
  </si>
  <si>
    <t>WEST JASPER CONSOLIDATED SCHOOLS</t>
  </si>
  <si>
    <t>KEMPER CO SCHOOL DIST</t>
  </si>
  <si>
    <t>Kemper</t>
  </si>
  <si>
    <t>MARSHALL CO SCHOOL DIST</t>
  </si>
  <si>
    <t>Marshall</t>
  </si>
  <si>
    <t>HOLLY SPRINGS SCHOOL DIST</t>
  </si>
  <si>
    <t>NOXUBEE COUNTY SCHOOL DISTRICT</t>
  </si>
  <si>
    <t>Noxubee</t>
  </si>
  <si>
    <t>PERRY CO SCHOOL DIST</t>
  </si>
  <si>
    <t>Perry</t>
  </si>
  <si>
    <t>RICHTON SCHOOL DIST</t>
  </si>
  <si>
    <t>SMITH CO SCHOOL DIST</t>
  </si>
  <si>
    <t>Smith</t>
  </si>
  <si>
    <t>STONE CO SCHOOL DIST</t>
  </si>
  <si>
    <t>Stone</t>
  </si>
  <si>
    <t>VICKSBURG WARREN SCHOOL DIST</t>
  </si>
  <si>
    <t>Warren</t>
  </si>
  <si>
    <t>WAYNE CO SCHOOL DIST</t>
  </si>
  <si>
    <t>Wayne</t>
  </si>
  <si>
    <t>DESOTO CO SCHOOL DIST</t>
  </si>
  <si>
    <t>DeSoto</t>
  </si>
  <si>
    <t>mohenderson@mdek12.org</t>
  </si>
  <si>
    <t>FORREST COUNTY AG HIGH SCHOOL</t>
  </si>
  <si>
    <t>Forrest</t>
  </si>
  <si>
    <t>JONES CO SCHOOL DIST</t>
  </si>
  <si>
    <t>Jones</t>
  </si>
  <si>
    <t>LAUREL SCHOOL DISTRICT</t>
  </si>
  <si>
    <t>LAUDERDALE CO SCHOOL DIST</t>
  </si>
  <si>
    <t>Lauderdale</t>
  </si>
  <si>
    <t>MERIDIAN PUBLIC SCHOOL DIST</t>
  </si>
  <si>
    <t>HOLLANDALE SCHOOL DIST</t>
  </si>
  <si>
    <t>Washington</t>
  </si>
  <si>
    <t>GREENVILLE PUBLIC SCHOOLS</t>
  </si>
  <si>
    <t>YAZOO CO SCHOOL DIST</t>
  </si>
  <si>
    <t>Yazoo</t>
  </si>
  <si>
    <t>YAZOO CITY MUNICIPAL SCHOOL DIST</t>
  </si>
  <si>
    <t>ATTALA CO SCHOOL DIST</t>
  </si>
  <si>
    <t>Attala</t>
  </si>
  <si>
    <t>mbanks@mdek12.org</t>
  </si>
  <si>
    <t>KOSCIUSKO SCHOOL DISTRICT</t>
  </si>
  <si>
    <t>LEAKE CO SCHOOL DIST</t>
  </si>
  <si>
    <t>Leake</t>
  </si>
  <si>
    <t>NESHOBA COUNTY SCHOOL DISTRICT</t>
  </si>
  <si>
    <t>Neshoba</t>
  </si>
  <si>
    <t>PHILADELPHIA PUBLIC SCHOOL DIST</t>
  </si>
  <si>
    <t>FORREST COUNTY SCHOOL DISTRICT</t>
  </si>
  <si>
    <t>ttjones@mdek12.org</t>
  </si>
  <si>
    <t>HATTIESBURG PUBLIC SCHOOL DIST</t>
  </si>
  <si>
    <t>PETAL SCHOOL DIST</t>
  </si>
  <si>
    <t>HINDS CO SCHOOL DIST</t>
  </si>
  <si>
    <t>CLINTON PUBLIC SCHOOL DIST</t>
  </si>
  <si>
    <t>LEE COUNTY SCHOOL DISTRICT</t>
  </si>
  <si>
    <t>Lee</t>
  </si>
  <si>
    <t>NETTLETON SCHOOL DIST</t>
  </si>
  <si>
    <t>TUPELO PUBLIC SCHOOL DIST</t>
  </si>
  <si>
    <t>LELAND SCHOOL DIST</t>
  </si>
  <si>
    <t>WESTERN LINE SCHOOL DISTRICT</t>
  </si>
  <si>
    <t>JACKSON CO SCHOOL DIST</t>
  </si>
  <si>
    <t>Jackson</t>
  </si>
  <si>
    <t>gking@mdek12.org</t>
  </si>
  <si>
    <t>MOSS POINT SEPARATE SCHOOL DIST</t>
  </si>
  <si>
    <t>OCEAN SPRINGS SCHOOL DIST</t>
  </si>
  <si>
    <t>PASCAGOULA SCHOOL DIST</t>
  </si>
  <si>
    <t>MADISON CO SCHOOL DIST</t>
  </si>
  <si>
    <t>Madison</t>
  </si>
  <si>
    <t>CANTON PUBLIC SCHOOL DIST</t>
  </si>
  <si>
    <t>RANKIN CO SCHOOL DIST</t>
  </si>
  <si>
    <t>Rankin</t>
  </si>
  <si>
    <t>PEARL PUBLIC SCHOOL DIST</t>
  </si>
  <si>
    <t>SCOTT CO SCHOOL DIST</t>
  </si>
  <si>
    <t>Scott</t>
  </si>
  <si>
    <t>FOREST MUNICIPAL SCHOOL DIST</t>
  </si>
  <si>
    <t>921</t>
  </si>
  <si>
    <t>OKOLONA SEPARATE SCHOOL DIST</t>
  </si>
  <si>
    <t>Chickasaw</t>
  </si>
  <si>
    <t>jnelson@mdek12.org</t>
  </si>
  <si>
    <t>CORINTH SCHOOL DIST</t>
  </si>
  <si>
    <t>fnicholson@mdek12.org</t>
  </si>
  <si>
    <t>CLAIBORNE CO SCHOOL DIST</t>
  </si>
  <si>
    <t>Claiborne</t>
  </si>
  <si>
    <t>COAHOMA COUNTY SCHOOL DISTRICT</t>
  </si>
  <si>
    <t>CLARKSDALE MUNICIPAL SCHOOL DIST</t>
  </si>
  <si>
    <t>HUMPHREYS CO SCHOOL DIST</t>
  </si>
  <si>
    <t>Humphreys</t>
  </si>
  <si>
    <t>NORTH PIKE SCHOOL DIST</t>
  </si>
  <si>
    <t>Pike</t>
  </si>
  <si>
    <t>SOUTH PIKE SCHOOL DIST</t>
  </si>
  <si>
    <t>MCCOMB SCHOOL DISTRICT</t>
  </si>
  <si>
    <t>QUITMAN CO SCHOOL DIST</t>
  </si>
  <si>
    <t>Quitman</t>
  </si>
  <si>
    <t>SOUTH DELTA SCHOOL DISTRICT</t>
  </si>
  <si>
    <t>Sharkey</t>
  </si>
  <si>
    <t>CARROLL COUNTY SCHOOL DIST</t>
  </si>
  <si>
    <t>Carroll</t>
  </si>
  <si>
    <t>cnorwood@mdek12.org</t>
  </si>
  <si>
    <t>JEFFERSON CO SCHOOL DIST</t>
  </si>
  <si>
    <t>Jefferson</t>
  </si>
  <si>
    <t>MARION CO SCHOOL DIST</t>
  </si>
  <si>
    <t>Marion</t>
  </si>
  <si>
    <t>COLUMBIA SCHOOL DISTRICT</t>
  </si>
  <si>
    <t>STARKVILLE-OKTIBBEHA CONSOLIDATED SCHOOL DISTRICT</t>
  </si>
  <si>
    <t>Oktibbeha</t>
  </si>
  <si>
    <t>PRENTISS CO SCHOOL DIST</t>
  </si>
  <si>
    <t>Prentiss</t>
  </si>
  <si>
    <t>BALDWYN SCHOOL DISTRICT</t>
  </si>
  <si>
    <t>BOONEVILLE SCHOOL DIST</t>
  </si>
  <si>
    <t>COFFEEVILLE SCHOOL DIST</t>
  </si>
  <si>
    <t>Yalobusha</t>
  </si>
  <si>
    <t>WATER VALLEY SCHOOL DISTRICT</t>
  </si>
  <si>
    <t>JACKSON PUBLIC SCHOOL DIST</t>
  </si>
  <si>
    <t>qransburg@mdek12.org</t>
  </si>
  <si>
    <t>CHICKASAW CO SCHOOL DIST</t>
  </si>
  <si>
    <t>brroby@mdek12.org</t>
  </si>
  <si>
    <t>HOUSTON  SCHOOL DIST</t>
  </si>
  <si>
    <t>NEWTON COUNTY SCHOOL DISTRICT</t>
  </si>
  <si>
    <t>Newton</t>
  </si>
  <si>
    <t>NEWTON MUNICIPAL SCHOOL DISTRICT</t>
  </si>
  <si>
    <t>UNION PUBLIC SCHOOL DIST</t>
  </si>
  <si>
    <t>PEARL RIVER CO SCHOOL DIST</t>
  </si>
  <si>
    <t>Pearl River</t>
  </si>
  <si>
    <t>PICAYUNE SCHOOL DIST</t>
  </si>
  <si>
    <t>POPLARVILLE SEPARATE SCHOOL DIST</t>
  </si>
  <si>
    <t>TISHOMINGO CO SP MUN SCH DIST</t>
  </si>
  <si>
    <t>Tishomingo</t>
  </si>
  <si>
    <t>WILKINSON CO SCHOOL DIST</t>
  </si>
  <si>
    <t>Wilkinson</t>
  </si>
  <si>
    <t>COVINGTON CO SCHOOLS</t>
  </si>
  <si>
    <t>Covington</t>
  </si>
  <si>
    <t>rclay-scott@mdek12.org</t>
  </si>
  <si>
    <t>FRANKLIN CO SCHOOL DIST</t>
  </si>
  <si>
    <t>Franklin</t>
  </si>
  <si>
    <t>JOEL E. SMILOW PREP CHARTER</t>
  </si>
  <si>
    <t>LAFAYETTE CO SCHOOL DIST</t>
  </si>
  <si>
    <t>Lafayette</t>
  </si>
  <si>
    <t>LAMAR COUNTY SCHOOL DISTRICT</t>
  </si>
  <si>
    <t>LAWRENCE CO SCHOOL DIST</t>
  </si>
  <si>
    <t>Lawrence</t>
  </si>
  <si>
    <t>NORTH PANOLA SCHOOLS</t>
  </si>
  <si>
    <t>Panola</t>
  </si>
  <si>
    <t>SOUTH PANOLA SCHOOL DISTRICT</t>
  </si>
  <si>
    <t>TATE CO SCHOOL DIST</t>
  </si>
  <si>
    <t>Tate</t>
  </si>
  <si>
    <t>SENATOBIA MUNICIPAL SCHOOL DIST</t>
  </si>
  <si>
    <t>NORTH TIPPAH SCHOOL DIST</t>
  </si>
  <si>
    <t>Tippah</t>
  </si>
  <si>
    <t>SOUTH TIPPAH SCHOOL DIST</t>
  </si>
  <si>
    <t>TUNICA COUNTY SCHOOL DISTRICT</t>
  </si>
  <si>
    <t>Tunica</t>
  </si>
  <si>
    <t>WALTHALL CO SCHOOL DIST</t>
  </si>
  <si>
    <t>Walthall</t>
  </si>
  <si>
    <t>WEBSTER CO SCHOOL DIST</t>
  </si>
  <si>
    <t>Webster</t>
  </si>
  <si>
    <t>AMITE CO SCHOOL DIST</t>
  </si>
  <si>
    <t>Amite</t>
  </si>
  <si>
    <t>JEFFERSON DAVIS CO SCHOOL DIST</t>
  </si>
  <si>
    <t>Jefferson Davis</t>
  </si>
  <si>
    <t>OXFORD SCHOOL DISTRICT</t>
  </si>
  <si>
    <t>MONTGOMERY CO SCHOOL DIST</t>
  </si>
  <si>
    <t>Montgomery</t>
  </si>
  <si>
    <t>WINONA SEPARATE SCHOOL DIST</t>
  </si>
  <si>
    <t>HARRISON CO SCHOOL DIST</t>
  </si>
  <si>
    <t>Harrison</t>
  </si>
  <si>
    <t>bswhite@mdek12.org</t>
  </si>
  <si>
    <t>BILOXI PUBLIC SCHOOL DIST</t>
  </si>
  <si>
    <t>GULFPORT SCHOOL DIST</t>
  </si>
  <si>
    <t>LONG BEACH SCHOOL DIST</t>
  </si>
  <si>
    <t>PASS CHRISTIAN PUBLIC SCHOOL DIST</t>
  </si>
  <si>
    <t>LEFLORE CO SCHOOL DIST</t>
  </si>
  <si>
    <t>Leflore</t>
  </si>
  <si>
    <t>GREENWOOD PUBLIC SCHOOL DISTRICT</t>
  </si>
  <si>
    <t>LINCOLN CO SCHOOL DIST</t>
  </si>
  <si>
    <t>Lincoln</t>
  </si>
  <si>
    <t>BROOKHAVEN SCHOOL DIST</t>
  </si>
  <si>
    <t>LOUISVILLE MUNICIPAL SCHOOL DIST</t>
  </si>
  <si>
    <t>Winston</t>
  </si>
  <si>
    <t>Chris Norwood</t>
  </si>
  <si>
    <t xml:space="preserve">Rajeeni Scott </t>
  </si>
  <si>
    <t>Rajeeni Scott</t>
  </si>
  <si>
    <t>Stephanie Nichols</t>
  </si>
  <si>
    <t>Sametra Brown</t>
  </si>
  <si>
    <t>Mariea B. Jackson</t>
  </si>
  <si>
    <t>Betina White</t>
  </si>
  <si>
    <t>Barbara Greene</t>
  </si>
  <si>
    <t>Gwen King</t>
  </si>
  <si>
    <t>Brendsha Roby</t>
  </si>
  <si>
    <t>Farrah Nicholson</t>
  </si>
  <si>
    <t>Monique Henderson</t>
  </si>
  <si>
    <t>Tiffany Jones</t>
  </si>
  <si>
    <t>Quentin Ransburg</t>
  </si>
  <si>
    <t>Judy Nelson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</si>
</sst>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Kalinga"/>
      <family val="2"/>
    </font>
    <font>
      <u/>
      <sz val="11"/>
      <color theme="1"/>
      <name val="Kalinga"/>
      <family val="2"/>
    </font>
    <font>
      <sz val="11"/>
      <color rgb="FF000000"/>
      <name val="Georgia"/>
      <family val="1"/>
    </font>
    <font>
      <sz val="11"/>
      <name val="Georgia"/>
      <family val="1"/>
    </font>
    <font>
      <b/>
      <sz val="16"/>
      <color theme="0"/>
      <name val="Ebrim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4" xfId="0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/>
    <xf numFmtId="0" fontId="3" fillId="0" borderId="6" xfId="1" applyFont="1" applyFill="1" applyBorder="1" applyAlignment="1"/>
    <xf numFmtId="0" fontId="2" fillId="0" borderId="7" xfId="0" applyFont="1" applyFill="1" applyBorder="1"/>
    <xf numFmtId="0" fontId="2" fillId="0" borderId="8" xfId="0" applyFont="1" applyFill="1" applyBorder="1"/>
    <xf numFmtId="0" fontId="3" fillId="0" borderId="9" xfId="1" applyFont="1" applyFill="1" applyBorder="1" applyAlignment="1"/>
    <xf numFmtId="0" fontId="0" fillId="0" borderId="0" xfId="0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Ebri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border outline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strike val="0"/>
        <outline val="0"/>
        <shadow val="0"/>
        <vertAlign val="baseline"/>
        <color theme="1"/>
        <name val="Kalinga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Kalinga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Kalinga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Kalinga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Kalinga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Kalinga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16599F-D105-4B88-A942-7DB8F95712A4}" name="Table1" displayName="Table1" ref="A1:E148" totalsRowShown="0" headerRowDxfId="0" dataDxfId="4" headerRowBorderDxfId="2" tableBorderDxfId="3" totalsRowBorderDxfId="1">
  <autoFilter ref="A1:E148" xr:uid="{53B0167E-5B2E-4C76-9015-5C420AAF80D8}"/>
  <sortState ref="A2:E148">
    <sortCondition ref="B2:B148"/>
  </sortState>
  <tableColumns count="5">
    <tableColumn id="1" xr3:uid="{6BFC64FE-F28A-4F36-A29E-BC60130F303E}" name="Organization Number" dataDxfId="9"/>
    <tableColumn id="2" xr3:uid="{A57A5BC0-3718-4C36-B506-8F861F9C6E51}" name="Organization Name" dataDxfId="8"/>
    <tableColumn id="3" xr3:uid="{E2B72F5C-7BE6-45C1-B694-ECF2A71DC793}" name="County" dataDxfId="7"/>
    <tableColumn id="4" xr3:uid="{4868663D-DD76-4F00-8F40-281C6272DCB5}" name="MDE District Contact" dataDxfId="6"/>
    <tableColumn id="5" xr3:uid="{74D3CE82-81C0-492D-A855-8646C71B9DC3}" name="MDE District Contact e-mail" dataDxfId="5" dataCellStyle="Hyperlink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tjones@mdek12.org" TargetMode="External"/><Relationship Id="rId13" Type="http://schemas.openxmlformats.org/officeDocument/2006/relationships/hyperlink" Target="mailto:cnorwood@mdek12.org" TargetMode="External"/><Relationship Id="rId18" Type="http://schemas.openxmlformats.org/officeDocument/2006/relationships/hyperlink" Target="mailto:rclay-scott@mdek12.org" TargetMode="External"/><Relationship Id="rId26" Type="http://schemas.openxmlformats.org/officeDocument/2006/relationships/hyperlink" Target="mailto:snichols@mdek12.org" TargetMode="External"/><Relationship Id="rId3" Type="http://schemas.openxmlformats.org/officeDocument/2006/relationships/hyperlink" Target="mailto:mohenderson@mdek12.org" TargetMode="External"/><Relationship Id="rId21" Type="http://schemas.openxmlformats.org/officeDocument/2006/relationships/hyperlink" Target="mailto:bswhite@mdek12.org" TargetMode="External"/><Relationship Id="rId7" Type="http://schemas.openxmlformats.org/officeDocument/2006/relationships/hyperlink" Target="mailto:ttjones@mdek12.org" TargetMode="External"/><Relationship Id="rId12" Type="http://schemas.openxmlformats.org/officeDocument/2006/relationships/hyperlink" Target="mailto:fnicholson@mdek12.org" TargetMode="External"/><Relationship Id="rId17" Type="http://schemas.openxmlformats.org/officeDocument/2006/relationships/hyperlink" Target="mailto:brroby@mdek12.org" TargetMode="External"/><Relationship Id="rId25" Type="http://schemas.openxmlformats.org/officeDocument/2006/relationships/hyperlink" Target="mailto:snichols@mdek12.org" TargetMode="External"/><Relationship Id="rId2" Type="http://schemas.openxmlformats.org/officeDocument/2006/relationships/hyperlink" Target="mailto:bgreene@mdek12.org" TargetMode="External"/><Relationship Id="rId16" Type="http://schemas.openxmlformats.org/officeDocument/2006/relationships/hyperlink" Target="mailto:brroby@mdek12.org" TargetMode="External"/><Relationship Id="rId20" Type="http://schemas.openxmlformats.org/officeDocument/2006/relationships/hyperlink" Target="mailto:bswhite@mdek12.org" TargetMode="External"/><Relationship Id="rId1" Type="http://schemas.openxmlformats.org/officeDocument/2006/relationships/hyperlink" Target="mailto:bgreene@mdek12.org" TargetMode="External"/><Relationship Id="rId6" Type="http://schemas.openxmlformats.org/officeDocument/2006/relationships/hyperlink" Target="mailto:mbanks@mdek12.org" TargetMode="External"/><Relationship Id="rId11" Type="http://schemas.openxmlformats.org/officeDocument/2006/relationships/hyperlink" Target="mailto:fnicholson@mdek12.org" TargetMode="External"/><Relationship Id="rId24" Type="http://schemas.openxmlformats.org/officeDocument/2006/relationships/hyperlink" Target="mailto:schisolm-brown@mdek12.org" TargetMode="External"/><Relationship Id="rId5" Type="http://schemas.openxmlformats.org/officeDocument/2006/relationships/hyperlink" Target="mailto:mbanks@mdek12.org" TargetMode="External"/><Relationship Id="rId15" Type="http://schemas.openxmlformats.org/officeDocument/2006/relationships/hyperlink" Target="mailto:qransburg@mdek12.org" TargetMode="External"/><Relationship Id="rId23" Type="http://schemas.openxmlformats.org/officeDocument/2006/relationships/hyperlink" Target="mailto:fnicholson@mdek12.org" TargetMode="External"/><Relationship Id="rId28" Type="http://schemas.openxmlformats.org/officeDocument/2006/relationships/table" Target="../tables/table1.xml"/><Relationship Id="rId10" Type="http://schemas.openxmlformats.org/officeDocument/2006/relationships/hyperlink" Target="mailto:gking@mdek12.org" TargetMode="External"/><Relationship Id="rId19" Type="http://schemas.openxmlformats.org/officeDocument/2006/relationships/hyperlink" Target="mailto:rclay-scott@mdek12.org" TargetMode="External"/><Relationship Id="rId4" Type="http://schemas.openxmlformats.org/officeDocument/2006/relationships/hyperlink" Target="mailto:mohenderson@mdek12.org" TargetMode="External"/><Relationship Id="rId9" Type="http://schemas.openxmlformats.org/officeDocument/2006/relationships/hyperlink" Target="mailto:gking@mdek12.org" TargetMode="External"/><Relationship Id="rId14" Type="http://schemas.openxmlformats.org/officeDocument/2006/relationships/hyperlink" Target="mailto:cnorwood@mdek12.org" TargetMode="External"/><Relationship Id="rId22" Type="http://schemas.openxmlformats.org/officeDocument/2006/relationships/hyperlink" Target="mailto:bgreene@mdek12.org" TargetMode="External"/><Relationship Id="rId27" Type="http://schemas.openxmlformats.org/officeDocument/2006/relationships/hyperlink" Target="mailto:jnelson@mdek12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F32D9-5DB2-421E-AF46-01BEC834CDBD}">
  <dimension ref="A1:E148"/>
  <sheetViews>
    <sheetView tabSelected="1" workbookViewId="0">
      <selection activeCell="B9" sqref="B9"/>
    </sheetView>
  </sheetViews>
  <sheetFormatPr defaultRowHeight="15" x14ac:dyDescent="0.25"/>
  <cols>
    <col min="1" max="1" width="35.7109375" style="9" customWidth="1"/>
    <col min="2" max="2" width="71.140625" style="9" bestFit="1" customWidth="1"/>
    <col min="3" max="3" width="18.140625" style="9" bestFit="1" customWidth="1"/>
    <col min="4" max="4" width="34.85546875" style="10" customWidth="1"/>
    <col min="5" max="5" width="43.28515625" style="9" bestFit="1" customWidth="1"/>
  </cols>
  <sheetData>
    <row r="1" spans="1:5" s="8" customFormat="1" ht="26.25" thickBot="1" x14ac:dyDescent="0.3">
      <c r="A1" s="11" t="s">
        <v>0</v>
      </c>
      <c r="B1" s="12" t="s">
        <v>1</v>
      </c>
      <c r="C1" s="12" t="s">
        <v>2</v>
      </c>
      <c r="D1" s="12" t="s">
        <v>3</v>
      </c>
      <c r="E1" s="13" t="s">
        <v>4</v>
      </c>
    </row>
    <row r="2" spans="1:5" ht="19.5" thickBot="1" x14ac:dyDescent="0.5">
      <c r="A2" s="1" t="str">
        <f>"4820"</f>
        <v>4820</v>
      </c>
      <c r="B2" s="2" t="s">
        <v>52</v>
      </c>
      <c r="C2" s="2" t="s">
        <v>51</v>
      </c>
      <c r="D2" s="3" t="s">
        <v>251</v>
      </c>
      <c r="E2" s="4" t="s">
        <v>25</v>
      </c>
    </row>
    <row r="3" spans="1:5" ht="19.5" thickBot="1" x14ac:dyDescent="0.5">
      <c r="A3" s="1" t="str">
        <f>"200"</f>
        <v>200</v>
      </c>
      <c r="B3" s="2" t="s">
        <v>5</v>
      </c>
      <c r="C3" s="2" t="s">
        <v>6</v>
      </c>
      <c r="D3" s="2" t="s">
        <v>252</v>
      </c>
      <c r="E3" s="4" t="s">
        <v>7</v>
      </c>
    </row>
    <row r="4" spans="1:5" ht="19.5" thickBot="1" x14ac:dyDescent="0.5">
      <c r="A4" s="1" t="str">
        <f>"300"</f>
        <v>300</v>
      </c>
      <c r="B4" s="2" t="s">
        <v>225</v>
      </c>
      <c r="C4" s="2" t="s">
        <v>226</v>
      </c>
      <c r="D4" s="3" t="s">
        <v>249</v>
      </c>
      <c r="E4" s="4" t="s">
        <v>201</v>
      </c>
    </row>
    <row r="5" spans="1:5" ht="19.5" thickBot="1" x14ac:dyDescent="0.5">
      <c r="A5" s="1" t="str">
        <f>"4821"</f>
        <v>4821</v>
      </c>
      <c r="B5" s="2" t="s">
        <v>53</v>
      </c>
      <c r="C5" s="2" t="s">
        <v>51</v>
      </c>
      <c r="D5" s="3" t="s">
        <v>251</v>
      </c>
      <c r="E5" s="4" t="s">
        <v>25</v>
      </c>
    </row>
    <row r="6" spans="1:5" ht="19.5" thickBot="1" x14ac:dyDescent="0.5">
      <c r="A6" s="1" t="str">
        <f>"400"</f>
        <v>400</v>
      </c>
      <c r="B6" s="2" t="s">
        <v>109</v>
      </c>
      <c r="C6" s="2" t="s">
        <v>110</v>
      </c>
      <c r="D6" s="2" t="s">
        <v>253</v>
      </c>
      <c r="E6" s="4" t="s">
        <v>111</v>
      </c>
    </row>
    <row r="7" spans="1:5" ht="19.5" thickBot="1" x14ac:dyDescent="0.5">
      <c r="A7" s="1" t="str">
        <f>"5920"</f>
        <v>5920</v>
      </c>
      <c r="B7" s="2" t="s">
        <v>177</v>
      </c>
      <c r="C7" s="2" t="s">
        <v>176</v>
      </c>
      <c r="D7" s="2" t="s">
        <v>248</v>
      </c>
      <c r="E7" s="4" t="s">
        <v>167</v>
      </c>
    </row>
    <row r="8" spans="1:5" ht="19.5" thickBot="1" x14ac:dyDescent="0.5">
      <c r="A8" s="1" t="str">
        <f>"2320"</f>
        <v>2320</v>
      </c>
      <c r="B8" s="2" t="s">
        <v>40</v>
      </c>
      <c r="C8" s="2" t="s">
        <v>39</v>
      </c>
      <c r="D8" s="3" t="s">
        <v>251</v>
      </c>
      <c r="E8" s="4" t="s">
        <v>25</v>
      </c>
    </row>
    <row r="9" spans="1:5" ht="19.5" thickBot="1" x14ac:dyDescent="0.5">
      <c r="A9" s="1" t="str">
        <f>"500"</f>
        <v>500</v>
      </c>
      <c r="B9" s="2" t="s">
        <v>23</v>
      </c>
      <c r="C9" s="2" t="s">
        <v>24</v>
      </c>
      <c r="D9" s="3" t="s">
        <v>251</v>
      </c>
      <c r="E9" s="4" t="s">
        <v>25</v>
      </c>
    </row>
    <row r="10" spans="1:5" ht="19.5" thickBot="1" x14ac:dyDescent="0.5">
      <c r="A10" s="1" t="str">
        <f>"2420"</f>
        <v>2420</v>
      </c>
      <c r="B10" s="2" t="s">
        <v>236</v>
      </c>
      <c r="C10" s="2" t="s">
        <v>234</v>
      </c>
      <c r="D10" s="2" t="s">
        <v>254</v>
      </c>
      <c r="E10" s="4" t="s">
        <v>235</v>
      </c>
    </row>
    <row r="11" spans="1:5" ht="19.5" thickBot="1" x14ac:dyDescent="0.5">
      <c r="A11" s="1" t="str">
        <f>"5921"</f>
        <v>5921</v>
      </c>
      <c r="B11" s="2" t="s">
        <v>178</v>
      </c>
      <c r="C11" s="2" t="s">
        <v>176</v>
      </c>
      <c r="D11" s="2" t="s">
        <v>248</v>
      </c>
      <c r="E11" s="4" t="s">
        <v>167</v>
      </c>
    </row>
    <row r="12" spans="1:5" ht="19.5" thickBot="1" x14ac:dyDescent="0.5">
      <c r="A12" s="1" t="str">
        <f>"4320"</f>
        <v>4320</v>
      </c>
      <c r="B12" s="2" t="s">
        <v>245</v>
      </c>
      <c r="C12" s="2" t="s">
        <v>244</v>
      </c>
      <c r="D12" s="2" t="s">
        <v>254</v>
      </c>
      <c r="E12" s="4" t="s">
        <v>235</v>
      </c>
    </row>
    <row r="13" spans="1:5" ht="19.5" thickBot="1" x14ac:dyDescent="0.5">
      <c r="A13" s="1" t="str">
        <f>"700"</f>
        <v>700</v>
      </c>
      <c r="B13" s="2" t="s">
        <v>60</v>
      </c>
      <c r="C13" s="2" t="s">
        <v>61</v>
      </c>
      <c r="D13" s="2" t="s">
        <v>255</v>
      </c>
      <c r="E13" s="4" t="s">
        <v>59</v>
      </c>
    </row>
    <row r="14" spans="1:5" ht="19.5" thickBot="1" x14ac:dyDescent="0.5">
      <c r="A14" s="1" t="str">
        <f>"4520"</f>
        <v>4520</v>
      </c>
      <c r="B14" s="2" t="s">
        <v>138</v>
      </c>
      <c r="C14" s="2" t="s">
        <v>137</v>
      </c>
      <c r="D14" s="2" t="s">
        <v>256</v>
      </c>
      <c r="E14" s="4" t="s">
        <v>132</v>
      </c>
    </row>
    <row r="15" spans="1:5" ht="19.5" thickBot="1" x14ac:dyDescent="0.5">
      <c r="A15" s="1" t="str">
        <f>"800"</f>
        <v>800</v>
      </c>
      <c r="B15" s="2" t="s">
        <v>165</v>
      </c>
      <c r="C15" s="2" t="s">
        <v>166</v>
      </c>
      <c r="D15" s="2" t="s">
        <v>248</v>
      </c>
      <c r="E15" s="4" t="s">
        <v>167</v>
      </c>
    </row>
    <row r="16" spans="1:5" ht="19.5" thickBot="1" x14ac:dyDescent="0.5">
      <c r="A16" s="1" t="str">
        <f>"900"</f>
        <v>900</v>
      </c>
      <c r="B16" s="2" t="s">
        <v>184</v>
      </c>
      <c r="C16" s="2" t="s">
        <v>147</v>
      </c>
      <c r="D16" s="2" t="s">
        <v>257</v>
      </c>
      <c r="E16" s="4" t="s">
        <v>185</v>
      </c>
    </row>
    <row r="17" spans="1:5" ht="19.5" thickBot="1" x14ac:dyDescent="0.5">
      <c r="A17" s="1" t="str">
        <f>"1000"</f>
        <v>1000</v>
      </c>
      <c r="B17" s="2" t="s">
        <v>62</v>
      </c>
      <c r="C17" s="2" t="s">
        <v>63</v>
      </c>
      <c r="D17" s="2" t="s">
        <v>255</v>
      </c>
      <c r="E17" s="4" t="s">
        <v>59</v>
      </c>
    </row>
    <row r="18" spans="1:5" ht="19.5" thickBot="1" x14ac:dyDescent="0.5">
      <c r="A18" s="1" t="str">
        <f>"1100"</f>
        <v>1100</v>
      </c>
      <c r="B18" s="2" t="s">
        <v>151</v>
      </c>
      <c r="C18" s="2" t="s">
        <v>152</v>
      </c>
      <c r="D18" s="2" t="s">
        <v>258</v>
      </c>
      <c r="E18" s="4" t="s">
        <v>150</v>
      </c>
    </row>
    <row r="19" spans="1:5" ht="19.5" thickBot="1" x14ac:dyDescent="0.5">
      <c r="A19" s="1" t="str">
        <f>"1420"</f>
        <v>1420</v>
      </c>
      <c r="B19" s="2" t="s">
        <v>154</v>
      </c>
      <c r="C19" s="2" t="s">
        <v>9</v>
      </c>
      <c r="D19" s="2" t="s">
        <v>258</v>
      </c>
      <c r="E19" s="4" t="s">
        <v>150</v>
      </c>
    </row>
    <row r="20" spans="1:5" ht="19.5" thickBot="1" x14ac:dyDescent="0.5">
      <c r="A20" s="1" t="str">
        <f>"614"</f>
        <v>614</v>
      </c>
      <c r="B20" s="2" t="s">
        <v>26</v>
      </c>
      <c r="C20" s="2" t="s">
        <v>27</v>
      </c>
      <c r="D20" s="3" t="s">
        <v>251</v>
      </c>
      <c r="E20" s="4" t="s">
        <v>25</v>
      </c>
    </row>
    <row r="21" spans="1:5" ht="19.5" thickBot="1" x14ac:dyDescent="0.5">
      <c r="A21" s="1" t="str">
        <f>"2521"</f>
        <v>2521</v>
      </c>
      <c r="B21" s="2" t="s">
        <v>123</v>
      </c>
      <c r="C21" s="2" t="s">
        <v>42</v>
      </c>
      <c r="D21" s="2" t="s">
        <v>260</v>
      </c>
      <c r="E21" s="4" t="s">
        <v>119</v>
      </c>
    </row>
    <row r="22" spans="1:5" ht="19.5" thickBot="1" x14ac:dyDescent="0.5">
      <c r="A22" s="1" t="str">
        <f>"1402"</f>
        <v>1402</v>
      </c>
      <c r="B22" s="2" t="s">
        <v>8</v>
      </c>
      <c r="C22" s="2" t="s">
        <v>9</v>
      </c>
      <c r="D22" s="2" t="s">
        <v>252</v>
      </c>
      <c r="E22" s="4" t="s">
        <v>7</v>
      </c>
    </row>
    <row r="23" spans="1:5" ht="19.5" thickBot="1" x14ac:dyDescent="0.5">
      <c r="A23" s="1" t="str">
        <f>"1400"</f>
        <v>1400</v>
      </c>
      <c r="B23" s="2" t="s">
        <v>153</v>
      </c>
      <c r="C23" s="2" t="s">
        <v>9</v>
      </c>
      <c r="D23" s="2" t="s">
        <v>258</v>
      </c>
      <c r="E23" s="4" t="s">
        <v>150</v>
      </c>
    </row>
    <row r="24" spans="1:5" ht="19.5" thickBot="1" x14ac:dyDescent="0.5">
      <c r="A24" s="1" t="str">
        <f>"8111"</f>
        <v>8111</v>
      </c>
      <c r="B24" s="2" t="s">
        <v>179</v>
      </c>
      <c r="C24" s="2" t="s">
        <v>180</v>
      </c>
      <c r="D24" s="2" t="s">
        <v>248</v>
      </c>
      <c r="E24" s="4" t="s">
        <v>167</v>
      </c>
    </row>
    <row r="25" spans="1:5" ht="19.5" thickBot="1" x14ac:dyDescent="0.5">
      <c r="A25" s="1" t="str">
        <f>"4620"</f>
        <v>4620</v>
      </c>
      <c r="B25" s="2" t="s">
        <v>172</v>
      </c>
      <c r="C25" s="2" t="s">
        <v>171</v>
      </c>
      <c r="D25" s="2" t="s">
        <v>248</v>
      </c>
      <c r="E25" s="4" t="s">
        <v>167</v>
      </c>
    </row>
    <row r="26" spans="1:5" ht="19.5" thickBot="1" x14ac:dyDescent="0.5">
      <c r="A26" s="1" t="str">
        <f>"4420"</f>
        <v>4420</v>
      </c>
      <c r="B26" s="2" t="s">
        <v>49</v>
      </c>
      <c r="C26" s="2" t="s">
        <v>48</v>
      </c>
      <c r="D26" s="3" t="s">
        <v>251</v>
      </c>
      <c r="E26" s="4" t="s">
        <v>25</v>
      </c>
    </row>
    <row r="27" spans="1:5" ht="19.5" thickBot="1" x14ac:dyDescent="0.5">
      <c r="A27" s="1" t="str">
        <f>"1500"</f>
        <v>1500</v>
      </c>
      <c r="B27" s="2" t="s">
        <v>30</v>
      </c>
      <c r="C27" s="2" t="s">
        <v>31</v>
      </c>
      <c r="D27" s="3" t="s">
        <v>251</v>
      </c>
      <c r="E27" s="4" t="s">
        <v>25</v>
      </c>
    </row>
    <row r="28" spans="1:5" ht="19.5" thickBot="1" x14ac:dyDescent="0.5">
      <c r="A28" s="1" t="str">
        <f>"220"</f>
        <v>220</v>
      </c>
      <c r="B28" s="2" t="s">
        <v>149</v>
      </c>
      <c r="C28" s="2" t="s">
        <v>6</v>
      </c>
      <c r="D28" s="2" t="s">
        <v>258</v>
      </c>
      <c r="E28" s="4" t="s">
        <v>150</v>
      </c>
    </row>
    <row r="29" spans="1:5" ht="19.5" thickBot="1" x14ac:dyDescent="0.5">
      <c r="A29" s="1" t="str">
        <f>"1600"</f>
        <v>1600</v>
      </c>
      <c r="B29" s="2" t="s">
        <v>199</v>
      </c>
      <c r="C29" s="2" t="s">
        <v>200</v>
      </c>
      <c r="D29" s="3" t="s">
        <v>250</v>
      </c>
      <c r="E29" s="4" t="s">
        <v>201</v>
      </c>
    </row>
    <row r="30" spans="1:5" ht="19.5" thickBot="1" x14ac:dyDescent="0.5">
      <c r="A30" s="1" t="str">
        <f>"1700"</f>
        <v>1700</v>
      </c>
      <c r="B30" s="2" t="s">
        <v>92</v>
      </c>
      <c r="C30" s="2" t="s">
        <v>93</v>
      </c>
      <c r="D30" s="2" t="s">
        <v>259</v>
      </c>
      <c r="E30" s="4" t="s">
        <v>94</v>
      </c>
    </row>
    <row r="31" spans="1:5" ht="19.5" thickBot="1" x14ac:dyDescent="0.5">
      <c r="A31" s="1" t="str">
        <f>"2620"</f>
        <v>2620</v>
      </c>
      <c r="B31" s="2" t="s">
        <v>12</v>
      </c>
      <c r="C31" s="2" t="s">
        <v>11</v>
      </c>
      <c r="D31" s="2" t="s">
        <v>252</v>
      </c>
      <c r="E31" s="4" t="s">
        <v>7</v>
      </c>
    </row>
    <row r="32" spans="1:5" ht="19.5" thickBot="1" x14ac:dyDescent="0.5">
      <c r="A32" s="1" t="str">
        <f>"3111"</f>
        <v>3111</v>
      </c>
      <c r="B32" s="2" t="s">
        <v>71</v>
      </c>
      <c r="C32" s="2" t="s">
        <v>72</v>
      </c>
      <c r="D32" s="2" t="s">
        <v>255</v>
      </c>
      <c r="E32" s="4" t="s">
        <v>59</v>
      </c>
    </row>
    <row r="33" spans="1:5" ht="19.5" thickBot="1" x14ac:dyDescent="0.5">
      <c r="A33" s="1" t="str">
        <f>"6811"</f>
        <v>6811</v>
      </c>
      <c r="B33" s="2" t="s">
        <v>17</v>
      </c>
      <c r="C33" s="2" t="s">
        <v>18</v>
      </c>
      <c r="D33" s="2" t="s">
        <v>252</v>
      </c>
      <c r="E33" s="4" t="s">
        <v>7</v>
      </c>
    </row>
    <row r="34" spans="1:5" ht="19.5" thickBot="1" x14ac:dyDescent="0.5">
      <c r="A34" s="1" t="str">
        <f>"1211"</f>
        <v>1211</v>
      </c>
      <c r="B34" s="2" t="s">
        <v>64</v>
      </c>
      <c r="C34" s="2" t="s">
        <v>65</v>
      </c>
      <c r="D34" s="2" t="s">
        <v>255</v>
      </c>
      <c r="E34" s="4" t="s">
        <v>59</v>
      </c>
    </row>
    <row r="35" spans="1:5" ht="19.5" thickBot="1" x14ac:dyDescent="0.5">
      <c r="A35" s="1" t="str">
        <f>"6220"</f>
        <v>6220</v>
      </c>
      <c r="B35" s="2" t="s">
        <v>144</v>
      </c>
      <c r="C35" s="2" t="s">
        <v>143</v>
      </c>
      <c r="D35" s="2" t="s">
        <v>256</v>
      </c>
      <c r="E35" s="4" t="s">
        <v>132</v>
      </c>
    </row>
    <row r="36" spans="1:5" ht="19.5" thickBot="1" x14ac:dyDescent="0.5">
      <c r="A36" s="1" t="str">
        <f>"1802"</f>
        <v>1802</v>
      </c>
      <c r="B36" s="2" t="s">
        <v>95</v>
      </c>
      <c r="C36" s="2" t="s">
        <v>96</v>
      </c>
      <c r="D36" s="2" t="s">
        <v>259</v>
      </c>
      <c r="E36" s="4" t="s">
        <v>94</v>
      </c>
    </row>
    <row r="37" spans="1:5" ht="19.5" thickBot="1" x14ac:dyDescent="0.5">
      <c r="A37" s="1" t="str">
        <f>"1800"</f>
        <v>1800</v>
      </c>
      <c r="B37" s="2" t="s">
        <v>118</v>
      </c>
      <c r="C37" s="2" t="s">
        <v>96</v>
      </c>
      <c r="D37" s="2" t="s">
        <v>260</v>
      </c>
      <c r="E37" s="4" t="s">
        <v>119</v>
      </c>
    </row>
    <row r="38" spans="1:5" ht="19.5" thickBot="1" x14ac:dyDescent="0.5">
      <c r="A38" s="1" t="str">
        <f>"1900"</f>
        <v>1900</v>
      </c>
      <c r="B38" s="2" t="s">
        <v>202</v>
      </c>
      <c r="C38" s="2" t="s">
        <v>203</v>
      </c>
      <c r="D38" s="3" t="s">
        <v>250</v>
      </c>
      <c r="E38" s="4" t="s">
        <v>201</v>
      </c>
    </row>
    <row r="39" spans="1:5" ht="19.5" thickBot="1" x14ac:dyDescent="0.5">
      <c r="A39" s="1" t="str">
        <f>"2000"</f>
        <v>2000</v>
      </c>
      <c r="B39" s="2" t="s">
        <v>32</v>
      </c>
      <c r="C39" s="2" t="s">
        <v>33</v>
      </c>
      <c r="D39" s="3" t="s">
        <v>251</v>
      </c>
      <c r="E39" s="4" t="s">
        <v>25</v>
      </c>
    </row>
    <row r="40" spans="1:5" ht="19.5" thickBot="1" x14ac:dyDescent="0.5">
      <c r="A40" s="1" t="str">
        <f>"2100"</f>
        <v>2100</v>
      </c>
      <c r="B40" s="2" t="s">
        <v>34</v>
      </c>
      <c r="C40" s="2" t="s">
        <v>35</v>
      </c>
      <c r="D40" s="3" t="s">
        <v>251</v>
      </c>
      <c r="E40" s="4" t="s">
        <v>25</v>
      </c>
    </row>
    <row r="41" spans="1:5" ht="19.5" thickBot="1" x14ac:dyDescent="0.5">
      <c r="A41" s="1" t="str">
        <f>"7620"</f>
        <v>7620</v>
      </c>
      <c r="B41" s="2" t="s">
        <v>105</v>
      </c>
      <c r="C41" s="2" t="s">
        <v>104</v>
      </c>
      <c r="D41" s="2" t="s">
        <v>259</v>
      </c>
      <c r="E41" s="4" t="s">
        <v>94</v>
      </c>
    </row>
    <row r="42" spans="1:5" ht="19.5" thickBot="1" x14ac:dyDescent="0.5">
      <c r="A42" s="1" t="str">
        <f>"4220"</f>
        <v>4220</v>
      </c>
      <c r="B42" s="2" t="s">
        <v>242</v>
      </c>
      <c r="C42" s="2" t="s">
        <v>241</v>
      </c>
      <c r="D42" s="2" t="s">
        <v>254</v>
      </c>
      <c r="E42" s="4" t="s">
        <v>235</v>
      </c>
    </row>
    <row r="43" spans="1:5" ht="19.5" thickBot="1" x14ac:dyDescent="0.5">
      <c r="A43" s="1" t="str">
        <f>"2220"</f>
        <v>2220</v>
      </c>
      <c r="B43" s="2" t="s">
        <v>36</v>
      </c>
      <c r="C43" s="2" t="s">
        <v>37</v>
      </c>
      <c r="D43" s="3" t="s">
        <v>251</v>
      </c>
      <c r="E43" s="4" t="s">
        <v>25</v>
      </c>
    </row>
    <row r="44" spans="1:5" ht="19.5" thickBot="1" x14ac:dyDescent="0.5">
      <c r="A44" s="1" t="str">
        <f>"2421"</f>
        <v>2421</v>
      </c>
      <c r="B44" s="2" t="s">
        <v>237</v>
      </c>
      <c r="C44" s="2" t="s">
        <v>234</v>
      </c>
      <c r="D44" s="2" t="s">
        <v>254</v>
      </c>
      <c r="E44" s="4" t="s">
        <v>235</v>
      </c>
    </row>
    <row r="45" spans="1:5" ht="19.5" thickBot="1" x14ac:dyDescent="0.5">
      <c r="A45" s="1" t="str">
        <f>"2300"</f>
        <v>2300</v>
      </c>
      <c r="B45" s="2" t="s">
        <v>38</v>
      </c>
      <c r="C45" s="2" t="s">
        <v>39</v>
      </c>
      <c r="D45" s="3" t="s">
        <v>251</v>
      </c>
      <c r="E45" s="4" t="s">
        <v>25</v>
      </c>
    </row>
    <row r="46" spans="1:5" ht="19.5" thickBot="1" x14ac:dyDescent="0.5">
      <c r="A46" s="1" t="str">
        <f>"2400"</f>
        <v>2400</v>
      </c>
      <c r="B46" s="2" t="s">
        <v>233</v>
      </c>
      <c r="C46" s="2" t="s">
        <v>234</v>
      </c>
      <c r="D46" s="2" t="s">
        <v>254</v>
      </c>
      <c r="E46" s="4" t="s">
        <v>235</v>
      </c>
    </row>
    <row r="47" spans="1:5" ht="19.5" thickBot="1" x14ac:dyDescent="0.5">
      <c r="A47" s="1" t="str">
        <f>"1820"</f>
        <v>1820</v>
      </c>
      <c r="B47" s="2" t="s">
        <v>120</v>
      </c>
      <c r="C47" s="2" t="s">
        <v>96</v>
      </c>
      <c r="D47" s="2" t="s">
        <v>260</v>
      </c>
      <c r="E47" s="4" t="s">
        <v>119</v>
      </c>
    </row>
    <row r="48" spans="1:5" ht="19.5" thickBot="1" x14ac:dyDescent="0.5">
      <c r="A48" s="1" t="str">
        <f>"1520"</f>
        <v>1520</v>
      </c>
      <c r="B48" s="2" t="s">
        <v>69</v>
      </c>
      <c r="C48" s="2" t="s">
        <v>31</v>
      </c>
      <c r="D48" s="2" t="s">
        <v>255</v>
      </c>
      <c r="E48" s="4" t="s">
        <v>59</v>
      </c>
    </row>
    <row r="49" spans="1:5" ht="19.5" thickBot="1" x14ac:dyDescent="0.5">
      <c r="A49" s="1" t="str">
        <f>"2500"</f>
        <v>2500</v>
      </c>
      <c r="B49" s="2" t="s">
        <v>122</v>
      </c>
      <c r="C49" s="2" t="s">
        <v>42</v>
      </c>
      <c r="D49" s="2" t="s">
        <v>260</v>
      </c>
      <c r="E49" s="4" t="s">
        <v>119</v>
      </c>
    </row>
    <row r="50" spans="1:5" ht="19.5" thickBot="1" x14ac:dyDescent="0.5">
      <c r="A50" s="1" t="str">
        <f>"7611"</f>
        <v>7611</v>
      </c>
      <c r="B50" s="2" t="s">
        <v>103</v>
      </c>
      <c r="C50" s="2" t="s">
        <v>104</v>
      </c>
      <c r="D50" s="2" t="s">
        <v>259</v>
      </c>
      <c r="E50" s="4" t="s">
        <v>94</v>
      </c>
    </row>
    <row r="51" spans="1:5" ht="19.5" thickBot="1" x14ac:dyDescent="0.5">
      <c r="A51" s="1" t="str">
        <f>"4720"</f>
        <v>4720</v>
      </c>
      <c r="B51" s="2" t="s">
        <v>78</v>
      </c>
      <c r="C51" s="2" t="s">
        <v>77</v>
      </c>
      <c r="D51" s="3" t="s">
        <v>255</v>
      </c>
      <c r="E51" s="4" t="s">
        <v>59</v>
      </c>
    </row>
    <row r="52" spans="1:5" ht="19.5" thickBot="1" x14ac:dyDescent="0.5">
      <c r="A52" s="1" t="str">
        <f>"2600"</f>
        <v>2600</v>
      </c>
      <c r="B52" s="2" t="s">
        <v>10</v>
      </c>
      <c r="C52" s="2" t="s">
        <v>11</v>
      </c>
      <c r="D52" s="2" t="s">
        <v>252</v>
      </c>
      <c r="E52" s="4" t="s">
        <v>7</v>
      </c>
    </row>
    <row r="53" spans="1:5" ht="19.5" thickBot="1" x14ac:dyDescent="0.5">
      <c r="A53" s="1" t="str">
        <f>"920"</f>
        <v>920</v>
      </c>
      <c r="B53" s="2" t="s">
        <v>186</v>
      </c>
      <c r="C53" s="2" t="s">
        <v>147</v>
      </c>
      <c r="D53" s="2" t="s">
        <v>257</v>
      </c>
      <c r="E53" s="4" t="s">
        <v>185</v>
      </c>
    </row>
    <row r="54" spans="1:5" ht="19.5" thickBot="1" x14ac:dyDescent="0.5">
      <c r="A54" s="1" t="str">
        <f>"2700"</f>
        <v>2700</v>
      </c>
      <c r="B54" s="2" t="s">
        <v>155</v>
      </c>
      <c r="C54" s="2" t="s">
        <v>156</v>
      </c>
      <c r="D54" s="2" t="s">
        <v>258</v>
      </c>
      <c r="E54" s="4" t="s">
        <v>150</v>
      </c>
    </row>
    <row r="55" spans="1:5" ht="19.5" thickBot="1" x14ac:dyDescent="0.5">
      <c r="A55" s="1" t="str">
        <f>"2900"</f>
        <v>2900</v>
      </c>
      <c r="B55" s="2" t="s">
        <v>43</v>
      </c>
      <c r="C55" s="2" t="s">
        <v>44</v>
      </c>
      <c r="D55" s="3" t="s">
        <v>251</v>
      </c>
      <c r="E55" s="4" t="s">
        <v>25</v>
      </c>
    </row>
    <row r="56" spans="1:5" ht="19.5" thickBot="1" x14ac:dyDescent="0.5">
      <c r="A56" s="1" t="str">
        <f>"3000"</f>
        <v>3000</v>
      </c>
      <c r="B56" s="2" t="s">
        <v>130</v>
      </c>
      <c r="C56" s="2" t="s">
        <v>131</v>
      </c>
      <c r="D56" s="2" t="s">
        <v>256</v>
      </c>
      <c r="E56" s="4" t="s">
        <v>132</v>
      </c>
    </row>
    <row r="57" spans="1:5" ht="19.5" thickBot="1" x14ac:dyDescent="0.5">
      <c r="A57" s="1" t="str">
        <f>"2520"</f>
        <v>2520</v>
      </c>
      <c r="B57" s="2" t="s">
        <v>182</v>
      </c>
      <c r="C57" s="2" t="s">
        <v>42</v>
      </c>
      <c r="D57" s="2" t="s">
        <v>261</v>
      </c>
      <c r="E57" s="4" t="s">
        <v>183</v>
      </c>
    </row>
    <row r="58" spans="1:5" ht="19.5" thickBot="1" x14ac:dyDescent="0.5">
      <c r="A58" s="1" t="str">
        <f>"3200"</f>
        <v>3200</v>
      </c>
      <c r="B58" s="2" t="s">
        <v>168</v>
      </c>
      <c r="C58" s="2" t="s">
        <v>169</v>
      </c>
      <c r="D58" s="2" t="s">
        <v>248</v>
      </c>
      <c r="E58" s="4" t="s">
        <v>167</v>
      </c>
    </row>
    <row r="59" spans="1:5" ht="19.5" thickBot="1" x14ac:dyDescent="0.5">
      <c r="A59" s="1" t="str">
        <f>"3300"</f>
        <v>3300</v>
      </c>
      <c r="B59" s="2" t="s">
        <v>227</v>
      </c>
      <c r="C59" s="2" t="s">
        <v>228</v>
      </c>
      <c r="D59" s="3" t="s">
        <v>249</v>
      </c>
      <c r="E59" s="4" t="s">
        <v>201</v>
      </c>
    </row>
    <row r="60" spans="1:5" ht="19.5" thickBot="1" x14ac:dyDescent="0.5">
      <c r="A60" s="1" t="str">
        <f>"2535"</f>
        <v>2535</v>
      </c>
      <c r="B60" s="2" t="s">
        <v>204</v>
      </c>
      <c r="C60" s="2" t="s">
        <v>42</v>
      </c>
      <c r="D60" s="2" t="s">
        <v>250</v>
      </c>
      <c r="E60" s="4" t="s">
        <v>201</v>
      </c>
    </row>
    <row r="61" spans="1:5" ht="19.5" thickBot="1" x14ac:dyDescent="0.5">
      <c r="A61" s="1" t="str">
        <f>"3400"</f>
        <v>3400</v>
      </c>
      <c r="B61" s="2" t="s">
        <v>97</v>
      </c>
      <c r="C61" s="2" t="s">
        <v>98</v>
      </c>
      <c r="D61" s="2" t="s">
        <v>259</v>
      </c>
      <c r="E61" s="4" t="s">
        <v>94</v>
      </c>
    </row>
    <row r="62" spans="1:5" ht="19.5" thickBot="1" x14ac:dyDescent="0.5">
      <c r="A62" s="1" t="str">
        <f>"3500"</f>
        <v>3500</v>
      </c>
      <c r="B62" s="2" t="s">
        <v>74</v>
      </c>
      <c r="C62" s="2" t="s">
        <v>75</v>
      </c>
      <c r="D62" s="2" t="s">
        <v>255</v>
      </c>
      <c r="E62" s="4" t="s">
        <v>59</v>
      </c>
    </row>
    <row r="63" spans="1:5" ht="19.5" thickBot="1" x14ac:dyDescent="0.5">
      <c r="A63" s="1" t="str">
        <f>"420"</f>
        <v>420</v>
      </c>
      <c r="B63" s="2" t="s">
        <v>112</v>
      </c>
      <c r="C63" s="2" t="s">
        <v>110</v>
      </c>
      <c r="D63" s="2" t="s">
        <v>253</v>
      </c>
      <c r="E63" s="4" t="s">
        <v>111</v>
      </c>
    </row>
    <row r="64" spans="1:5" ht="19.5" thickBot="1" x14ac:dyDescent="0.5">
      <c r="A64" s="1" t="str">
        <f>"3600"</f>
        <v>3600</v>
      </c>
      <c r="B64" s="2" t="s">
        <v>205</v>
      </c>
      <c r="C64" s="2" t="s">
        <v>206</v>
      </c>
      <c r="D64" s="3" t="s">
        <v>250</v>
      </c>
      <c r="E64" s="4" t="s">
        <v>201</v>
      </c>
    </row>
    <row r="65" spans="1:5" ht="19.5" thickBot="1" x14ac:dyDescent="0.5">
      <c r="A65" s="1" t="str">
        <f>"3700"</f>
        <v>3700</v>
      </c>
      <c r="B65" s="2" t="s">
        <v>207</v>
      </c>
      <c r="C65" s="2" t="s">
        <v>46</v>
      </c>
      <c r="D65" s="3" t="s">
        <v>250</v>
      </c>
      <c r="E65" s="4" t="s">
        <v>201</v>
      </c>
    </row>
    <row r="66" spans="1:5" ht="19.5" thickBot="1" x14ac:dyDescent="0.5">
      <c r="A66" s="1" t="str">
        <f>"3800"</f>
        <v>3800</v>
      </c>
      <c r="B66" s="2" t="s">
        <v>100</v>
      </c>
      <c r="C66" s="2" t="s">
        <v>101</v>
      </c>
      <c r="D66" s="2" t="s">
        <v>259</v>
      </c>
      <c r="E66" s="4" t="s">
        <v>94</v>
      </c>
    </row>
    <row r="67" spans="1:5" ht="19.5" thickBot="1" x14ac:dyDescent="0.5">
      <c r="A67" s="1" t="str">
        <f>"3420"</f>
        <v>3420</v>
      </c>
      <c r="B67" s="2" t="s">
        <v>99</v>
      </c>
      <c r="C67" s="2" t="s">
        <v>98</v>
      </c>
      <c r="D67" s="2" t="s">
        <v>259</v>
      </c>
      <c r="E67" s="4" t="s">
        <v>94</v>
      </c>
    </row>
    <row r="68" spans="1:5" ht="19.5" thickBot="1" x14ac:dyDescent="0.5">
      <c r="A68" s="1" t="str">
        <f>"3900"</f>
        <v>3900</v>
      </c>
      <c r="B68" s="2" t="s">
        <v>208</v>
      </c>
      <c r="C68" s="2" t="s">
        <v>209</v>
      </c>
      <c r="D68" s="3" t="s">
        <v>250</v>
      </c>
      <c r="E68" s="4" t="s">
        <v>201</v>
      </c>
    </row>
    <row r="69" spans="1:5" ht="19.5" thickBot="1" x14ac:dyDescent="0.5">
      <c r="A69" s="1" t="str">
        <f>"4000"</f>
        <v>4000</v>
      </c>
      <c r="B69" s="2" t="s">
        <v>113</v>
      </c>
      <c r="C69" s="2" t="s">
        <v>114</v>
      </c>
      <c r="D69" s="2" t="s">
        <v>253</v>
      </c>
      <c r="E69" s="4" t="s">
        <v>111</v>
      </c>
    </row>
    <row r="70" spans="1:5" ht="19.5" thickBot="1" x14ac:dyDescent="0.5">
      <c r="A70" s="1" t="str">
        <f>"4100"</f>
        <v>4100</v>
      </c>
      <c r="B70" s="2" t="s">
        <v>124</v>
      </c>
      <c r="C70" s="2" t="s">
        <v>125</v>
      </c>
      <c r="D70" s="2" t="s">
        <v>260</v>
      </c>
      <c r="E70" s="4" t="s">
        <v>119</v>
      </c>
    </row>
    <row r="71" spans="1:5" ht="19.5" thickBot="1" x14ac:dyDescent="0.5">
      <c r="A71" s="1" t="str">
        <f>"4200"</f>
        <v>4200</v>
      </c>
      <c r="B71" s="2" t="s">
        <v>240</v>
      </c>
      <c r="C71" s="2" t="s">
        <v>241</v>
      </c>
      <c r="D71" s="2" t="s">
        <v>254</v>
      </c>
      <c r="E71" s="4" t="s">
        <v>235</v>
      </c>
    </row>
    <row r="72" spans="1:5" ht="19.5" thickBot="1" x14ac:dyDescent="0.5">
      <c r="A72" s="1" t="str">
        <f>"7612"</f>
        <v>7612</v>
      </c>
      <c r="B72" s="2" t="s">
        <v>128</v>
      </c>
      <c r="C72" s="2" t="s">
        <v>104</v>
      </c>
      <c r="D72" s="2" t="s">
        <v>260</v>
      </c>
      <c r="E72" s="4" t="s">
        <v>119</v>
      </c>
    </row>
    <row r="73" spans="1:5" ht="19.5" thickBot="1" x14ac:dyDescent="0.5">
      <c r="A73" s="1" t="str">
        <f>"4300"</f>
        <v>4300</v>
      </c>
      <c r="B73" s="2" t="s">
        <v>243</v>
      </c>
      <c r="C73" s="2" t="s">
        <v>244</v>
      </c>
      <c r="D73" s="2" t="s">
        <v>254</v>
      </c>
      <c r="E73" s="4" t="s">
        <v>235</v>
      </c>
    </row>
    <row r="74" spans="1:5" ht="19.5" thickBot="1" x14ac:dyDescent="0.5">
      <c r="A74" s="1" t="str">
        <f>"2422"</f>
        <v>2422</v>
      </c>
      <c r="B74" s="2" t="s">
        <v>238</v>
      </c>
      <c r="C74" s="2" t="s">
        <v>234</v>
      </c>
      <c r="D74" s="2" t="s">
        <v>254</v>
      </c>
      <c r="E74" s="4" t="s">
        <v>235</v>
      </c>
    </row>
    <row r="75" spans="1:5" ht="19.5" thickBot="1" x14ac:dyDescent="0.5">
      <c r="A75" s="1" t="str">
        <f>"8020"</f>
        <v>8020</v>
      </c>
      <c r="B75" s="2" t="s">
        <v>246</v>
      </c>
      <c r="C75" s="2" t="s">
        <v>247</v>
      </c>
      <c r="D75" s="2" t="s">
        <v>254</v>
      </c>
      <c r="E75" s="4" t="s">
        <v>235</v>
      </c>
    </row>
    <row r="76" spans="1:5" ht="19.5" thickBot="1" x14ac:dyDescent="0.5">
      <c r="A76" s="1" t="str">
        <f>"4400"</f>
        <v>4400</v>
      </c>
      <c r="B76" s="2" t="s">
        <v>47</v>
      </c>
      <c r="C76" s="2" t="s">
        <v>48</v>
      </c>
      <c r="D76" s="3" t="s">
        <v>251</v>
      </c>
      <c r="E76" s="4" t="s">
        <v>25</v>
      </c>
    </row>
    <row r="77" spans="1:5" ht="19.5" thickBot="1" x14ac:dyDescent="0.5">
      <c r="A77" s="1" t="str">
        <f>"3711"</f>
        <v>3711</v>
      </c>
      <c r="B77" s="2" t="s">
        <v>45</v>
      </c>
      <c r="C77" s="2" t="s">
        <v>46</v>
      </c>
      <c r="D77" s="3" t="s">
        <v>251</v>
      </c>
      <c r="E77" s="4" t="s">
        <v>25</v>
      </c>
    </row>
    <row r="78" spans="1:5" ht="19.5" thickBot="1" x14ac:dyDescent="0.5">
      <c r="A78" s="1" t="str">
        <f>"4500"</f>
        <v>4500</v>
      </c>
      <c r="B78" s="2" t="s">
        <v>136</v>
      </c>
      <c r="C78" s="2" t="s">
        <v>137</v>
      </c>
      <c r="D78" s="2" t="s">
        <v>256</v>
      </c>
      <c r="E78" s="4" t="s">
        <v>132</v>
      </c>
    </row>
    <row r="79" spans="1:5" ht="19.5" thickBot="1" x14ac:dyDescent="0.5">
      <c r="A79" s="1" t="str">
        <f>"4600"</f>
        <v>4600</v>
      </c>
      <c r="B79" s="2" t="s">
        <v>170</v>
      </c>
      <c r="C79" s="2" t="s">
        <v>171</v>
      </c>
      <c r="D79" s="2" t="s">
        <v>248</v>
      </c>
      <c r="E79" s="4" t="s">
        <v>167</v>
      </c>
    </row>
    <row r="80" spans="1:5" ht="19.5" thickBot="1" x14ac:dyDescent="0.5">
      <c r="A80" s="1" t="str">
        <f>"4700"</f>
        <v>4700</v>
      </c>
      <c r="B80" s="2" t="s">
        <v>76</v>
      </c>
      <c r="C80" s="2" t="s">
        <v>77</v>
      </c>
      <c r="D80" s="2" t="s">
        <v>255</v>
      </c>
      <c r="E80" s="4" t="s">
        <v>59</v>
      </c>
    </row>
    <row r="81" spans="1:5" ht="19.5" thickBot="1" x14ac:dyDescent="0.5">
      <c r="A81" s="1" t="str">
        <f>"5720"</f>
        <v>5720</v>
      </c>
      <c r="B81" s="2" t="s">
        <v>160</v>
      </c>
      <c r="C81" s="2" t="s">
        <v>158</v>
      </c>
      <c r="D81" s="2" t="s">
        <v>258</v>
      </c>
      <c r="E81" s="4" t="s">
        <v>150</v>
      </c>
    </row>
    <row r="82" spans="1:5" ht="19.5" thickBot="1" x14ac:dyDescent="0.5">
      <c r="A82" s="1" t="str">
        <f>"3820"</f>
        <v>3820</v>
      </c>
      <c r="B82" s="2" t="s">
        <v>102</v>
      </c>
      <c r="C82" s="2" t="s">
        <v>101</v>
      </c>
      <c r="D82" s="2" t="s">
        <v>259</v>
      </c>
      <c r="E82" s="4" t="s">
        <v>94</v>
      </c>
    </row>
    <row r="83" spans="1:5" ht="19.5" thickBot="1" x14ac:dyDescent="0.5">
      <c r="A83" s="1" t="str">
        <f>"2525"</f>
        <v>2525</v>
      </c>
      <c r="B83" s="2" t="s">
        <v>41</v>
      </c>
      <c r="C83" s="2" t="s">
        <v>42</v>
      </c>
      <c r="D83" s="3" t="s">
        <v>251</v>
      </c>
      <c r="E83" s="4" t="s">
        <v>25</v>
      </c>
    </row>
    <row r="84" spans="1:5" ht="19.5" thickBot="1" x14ac:dyDescent="0.5">
      <c r="A84" s="1" t="str">
        <f>"4800"</f>
        <v>4800</v>
      </c>
      <c r="B84" s="2" t="s">
        <v>50</v>
      </c>
      <c r="C84" s="2" t="s">
        <v>51</v>
      </c>
      <c r="D84" s="3" t="s">
        <v>251</v>
      </c>
      <c r="E84" s="4" t="s">
        <v>25</v>
      </c>
    </row>
    <row r="85" spans="1:5" ht="19.5" thickBot="1" x14ac:dyDescent="0.5">
      <c r="A85" s="1" t="str">
        <f>"4900"</f>
        <v>4900</v>
      </c>
      <c r="B85" s="2" t="s">
        <v>230</v>
      </c>
      <c r="C85" s="2" t="s">
        <v>231</v>
      </c>
      <c r="D85" s="3" t="s">
        <v>249</v>
      </c>
      <c r="E85" s="4" t="s">
        <v>201</v>
      </c>
    </row>
    <row r="86" spans="1:5" ht="19.5" thickBot="1" x14ac:dyDescent="0.5">
      <c r="A86" s="1" t="str">
        <f>"3020"</f>
        <v>3020</v>
      </c>
      <c r="B86" s="2" t="s">
        <v>133</v>
      </c>
      <c r="C86" s="2" t="s">
        <v>131</v>
      </c>
      <c r="D86" s="2" t="s">
        <v>256</v>
      </c>
      <c r="E86" s="4" t="s">
        <v>132</v>
      </c>
    </row>
    <row r="87" spans="1:5" ht="19.5" thickBot="1" x14ac:dyDescent="0.5">
      <c r="A87" s="1" t="str">
        <f>"130"</f>
        <v>130</v>
      </c>
      <c r="B87" s="2" t="s">
        <v>57</v>
      </c>
      <c r="C87" s="2" t="s">
        <v>58</v>
      </c>
      <c r="D87" s="2" t="s">
        <v>255</v>
      </c>
      <c r="E87" s="4" t="s">
        <v>59</v>
      </c>
    </row>
    <row r="88" spans="1:5" ht="19.5" thickBot="1" x14ac:dyDescent="0.5">
      <c r="A88" s="1" t="str">
        <f>"5000"</f>
        <v>5000</v>
      </c>
      <c r="B88" s="2" t="s">
        <v>115</v>
      </c>
      <c r="C88" s="2" t="s">
        <v>116</v>
      </c>
      <c r="D88" s="2" t="s">
        <v>253</v>
      </c>
      <c r="E88" s="4" t="s">
        <v>111</v>
      </c>
    </row>
    <row r="89" spans="1:5" ht="19.5" thickBot="1" x14ac:dyDescent="0.5">
      <c r="A89" s="1" t="str">
        <f>"4111"</f>
        <v>4111</v>
      </c>
      <c r="B89" s="2" t="s">
        <v>126</v>
      </c>
      <c r="C89" s="2" t="s">
        <v>125</v>
      </c>
      <c r="D89" s="2" t="s">
        <v>260</v>
      </c>
      <c r="E89" s="4" t="s">
        <v>119</v>
      </c>
    </row>
    <row r="90" spans="1:5" ht="19.5" thickBot="1" x14ac:dyDescent="0.5">
      <c r="A90" s="1" t="str">
        <f>"7320"</f>
        <v>7320</v>
      </c>
      <c r="B90" s="2" t="s">
        <v>22</v>
      </c>
      <c r="C90" s="2" t="s">
        <v>21</v>
      </c>
      <c r="D90" s="2" t="s">
        <v>252</v>
      </c>
      <c r="E90" s="4" t="s">
        <v>7</v>
      </c>
    </row>
    <row r="91" spans="1:5" ht="19.5" thickBot="1" x14ac:dyDescent="0.5">
      <c r="A91" s="1" t="str">
        <f>"5100"</f>
        <v>5100</v>
      </c>
      <c r="B91" s="2" t="s">
        <v>187</v>
      </c>
      <c r="C91" s="2" t="s">
        <v>188</v>
      </c>
      <c r="D91" s="2" t="s">
        <v>257</v>
      </c>
      <c r="E91" s="4" t="s">
        <v>185</v>
      </c>
    </row>
    <row r="92" spans="1:5" ht="19.5" thickBot="1" x14ac:dyDescent="0.5">
      <c r="A92" s="1" t="str">
        <f>"5130"</f>
        <v>5130</v>
      </c>
      <c r="B92" s="2" t="s">
        <v>189</v>
      </c>
      <c r="C92" s="2" t="s">
        <v>188</v>
      </c>
      <c r="D92" s="2" t="s">
        <v>257</v>
      </c>
      <c r="E92" s="4" t="s">
        <v>185</v>
      </c>
    </row>
    <row r="93" spans="1:5" ht="19.5" thickBot="1" x14ac:dyDescent="0.5">
      <c r="A93" s="1" t="str">
        <f>"617"</f>
        <v>617</v>
      </c>
      <c r="B93" s="2" t="s">
        <v>28</v>
      </c>
      <c r="C93" s="2" t="s">
        <v>27</v>
      </c>
      <c r="D93" s="3" t="s">
        <v>251</v>
      </c>
      <c r="E93" s="4" t="s">
        <v>25</v>
      </c>
    </row>
    <row r="94" spans="1:5" ht="19.5" thickBot="1" x14ac:dyDescent="0.5">
      <c r="A94" s="1" t="str">
        <f>"5411"</f>
        <v>5411</v>
      </c>
      <c r="B94" s="2" t="s">
        <v>210</v>
      </c>
      <c r="C94" s="2" t="s">
        <v>211</v>
      </c>
      <c r="D94" s="3" t="s">
        <v>250</v>
      </c>
      <c r="E94" s="4" t="s">
        <v>201</v>
      </c>
    </row>
    <row r="95" spans="1:5" ht="19.5" thickBot="1" x14ac:dyDescent="0.5">
      <c r="A95" s="1" t="str">
        <f>"5711"</f>
        <v>5711</v>
      </c>
      <c r="B95" s="2" t="s">
        <v>157</v>
      </c>
      <c r="C95" s="2" t="s">
        <v>158</v>
      </c>
      <c r="D95" s="2" t="s">
        <v>258</v>
      </c>
      <c r="E95" s="4" t="s">
        <v>150</v>
      </c>
    </row>
    <row r="96" spans="1:5" ht="19.5" thickBot="1" x14ac:dyDescent="0.5">
      <c r="A96" s="1" t="str">
        <f>"7011"</f>
        <v>7011</v>
      </c>
      <c r="B96" s="2" t="s">
        <v>216</v>
      </c>
      <c r="C96" s="2" t="s">
        <v>217</v>
      </c>
      <c r="D96" s="3" t="s">
        <v>250</v>
      </c>
      <c r="E96" s="4" t="s">
        <v>201</v>
      </c>
    </row>
    <row r="97" spans="1:5" ht="19.5" thickBot="1" x14ac:dyDescent="0.5">
      <c r="A97" s="1" t="str">
        <f>"5200"</f>
        <v>5200</v>
      </c>
      <c r="B97" s="2" t="s">
        <v>79</v>
      </c>
      <c r="C97" s="2" t="s">
        <v>80</v>
      </c>
      <c r="D97" s="2" t="s">
        <v>255</v>
      </c>
      <c r="E97" s="4" t="s">
        <v>59</v>
      </c>
    </row>
    <row r="98" spans="1:5" ht="19.5" thickBot="1" x14ac:dyDescent="0.5">
      <c r="A98" s="1" t="str">
        <f>"3021"</f>
        <v>3021</v>
      </c>
      <c r="B98" s="2" t="s">
        <v>134</v>
      </c>
      <c r="C98" s="2" t="s">
        <v>131</v>
      </c>
      <c r="D98" s="2" t="s">
        <v>256</v>
      </c>
      <c r="E98" s="4" t="s">
        <v>132</v>
      </c>
    </row>
    <row r="99" spans="1:5" ht="19.5" thickBot="1" x14ac:dyDescent="0.5">
      <c r="A99" s="1" t="s">
        <v>145</v>
      </c>
      <c r="B99" s="2" t="s">
        <v>146</v>
      </c>
      <c r="C99" s="2" t="s">
        <v>147</v>
      </c>
      <c r="D99" s="2" t="s">
        <v>262</v>
      </c>
      <c r="E99" s="4" t="s">
        <v>148</v>
      </c>
    </row>
    <row r="100" spans="1:5" ht="19.5" thickBot="1" x14ac:dyDescent="0.5">
      <c r="A100" s="1" t="str">
        <f>"3620"</f>
        <v>3620</v>
      </c>
      <c r="B100" s="2" t="s">
        <v>229</v>
      </c>
      <c r="C100" s="2" t="s">
        <v>206</v>
      </c>
      <c r="D100" s="3" t="s">
        <v>249</v>
      </c>
      <c r="E100" s="4" t="s">
        <v>201</v>
      </c>
    </row>
    <row r="101" spans="1:5" ht="19.5" thickBot="1" x14ac:dyDescent="0.5">
      <c r="A101" s="1" t="str">
        <f>"3022"</f>
        <v>3022</v>
      </c>
      <c r="B101" s="2" t="s">
        <v>135</v>
      </c>
      <c r="C101" s="2" t="s">
        <v>131</v>
      </c>
      <c r="D101" s="2" t="s">
        <v>256</v>
      </c>
      <c r="E101" s="4" t="s">
        <v>132</v>
      </c>
    </row>
    <row r="102" spans="1:5" ht="19.5" thickBot="1" x14ac:dyDescent="0.5">
      <c r="A102" s="1" t="str">
        <f>"2423"</f>
        <v>2423</v>
      </c>
      <c r="B102" s="2" t="s">
        <v>239</v>
      </c>
      <c r="C102" s="2" t="s">
        <v>234</v>
      </c>
      <c r="D102" s="2" t="s">
        <v>254</v>
      </c>
      <c r="E102" s="4" t="s">
        <v>235</v>
      </c>
    </row>
    <row r="103" spans="1:5" ht="19.5" thickBot="1" x14ac:dyDescent="0.5">
      <c r="A103" s="1" t="str">
        <f>"6120"</f>
        <v>6120</v>
      </c>
      <c r="B103" s="2" t="s">
        <v>141</v>
      </c>
      <c r="C103" s="2" t="s">
        <v>140</v>
      </c>
      <c r="D103" s="2" t="s">
        <v>256</v>
      </c>
      <c r="E103" s="4" t="s">
        <v>132</v>
      </c>
    </row>
    <row r="104" spans="1:5" ht="19.5" thickBot="1" x14ac:dyDescent="0.5">
      <c r="A104" s="1" t="str">
        <f>"5500"</f>
        <v>5500</v>
      </c>
      <c r="B104" s="2" t="s">
        <v>191</v>
      </c>
      <c r="C104" s="2" t="s">
        <v>192</v>
      </c>
      <c r="D104" s="2" t="s">
        <v>257</v>
      </c>
      <c r="E104" s="4" t="s">
        <v>185</v>
      </c>
    </row>
    <row r="105" spans="1:5" ht="19.5" thickBot="1" x14ac:dyDescent="0.5">
      <c r="A105" s="1" t="str">
        <f>"5600"</f>
        <v>5600</v>
      </c>
      <c r="B105" s="2" t="s">
        <v>81</v>
      </c>
      <c r="C105" s="2" t="s">
        <v>82</v>
      </c>
      <c r="D105" s="2" t="s">
        <v>255</v>
      </c>
      <c r="E105" s="4" t="s">
        <v>59</v>
      </c>
    </row>
    <row r="106" spans="1:5" ht="19.5" thickBot="1" x14ac:dyDescent="0.5">
      <c r="A106" s="1" t="str">
        <f>"1821"</f>
        <v>1821</v>
      </c>
      <c r="B106" s="2" t="s">
        <v>121</v>
      </c>
      <c r="C106" s="2" t="s">
        <v>96</v>
      </c>
      <c r="D106" s="2" t="s">
        <v>260</v>
      </c>
      <c r="E106" s="4" t="s">
        <v>119</v>
      </c>
    </row>
    <row r="107" spans="1:5" ht="19.5" thickBot="1" x14ac:dyDescent="0.5">
      <c r="A107" s="1" t="str">
        <f>"5020"</f>
        <v>5020</v>
      </c>
      <c r="B107" s="2" t="s">
        <v>117</v>
      </c>
      <c r="C107" s="2" t="s">
        <v>116</v>
      </c>
      <c r="D107" s="2" t="s">
        <v>253</v>
      </c>
      <c r="E107" s="4" t="s">
        <v>111</v>
      </c>
    </row>
    <row r="108" spans="1:5" ht="19.5" thickBot="1" x14ac:dyDescent="0.5">
      <c r="A108" s="1" t="str">
        <f>"5520"</f>
        <v>5520</v>
      </c>
      <c r="B108" s="2" t="s">
        <v>193</v>
      </c>
      <c r="C108" s="2" t="s">
        <v>192</v>
      </c>
      <c r="D108" s="2" t="s">
        <v>257</v>
      </c>
      <c r="E108" s="4" t="s">
        <v>185</v>
      </c>
    </row>
    <row r="109" spans="1:5" ht="19.5" thickBot="1" x14ac:dyDescent="0.5">
      <c r="A109" s="1" t="str">
        <f>"5820"</f>
        <v>5820</v>
      </c>
      <c r="B109" s="2" t="s">
        <v>56</v>
      </c>
      <c r="C109" s="2" t="s">
        <v>55</v>
      </c>
      <c r="D109" s="3" t="s">
        <v>251</v>
      </c>
      <c r="E109" s="4" t="s">
        <v>25</v>
      </c>
    </row>
    <row r="110" spans="1:5" ht="19.5" thickBot="1" x14ac:dyDescent="0.5">
      <c r="A110" s="1" t="str">
        <f>"5800"</f>
        <v>5800</v>
      </c>
      <c r="B110" s="2" t="s">
        <v>54</v>
      </c>
      <c r="C110" s="2" t="s">
        <v>55</v>
      </c>
      <c r="D110" s="3" t="s">
        <v>251</v>
      </c>
      <c r="E110" s="4" t="s">
        <v>25</v>
      </c>
    </row>
    <row r="111" spans="1:5" ht="19.5" thickBot="1" x14ac:dyDescent="0.5">
      <c r="A111" s="1" t="str">
        <f>"5530"</f>
        <v>5530</v>
      </c>
      <c r="B111" s="2" t="s">
        <v>194</v>
      </c>
      <c r="C111" s="2" t="s">
        <v>192</v>
      </c>
      <c r="D111" s="2" t="s">
        <v>257</v>
      </c>
      <c r="E111" s="4" t="s">
        <v>185</v>
      </c>
    </row>
    <row r="112" spans="1:5" ht="19.5" thickBot="1" x14ac:dyDescent="0.5">
      <c r="A112" s="1" t="str">
        <f>"5900"</f>
        <v>5900</v>
      </c>
      <c r="B112" s="2" t="s">
        <v>175</v>
      </c>
      <c r="C112" s="2" t="s">
        <v>176</v>
      </c>
      <c r="D112" s="2" t="s">
        <v>248</v>
      </c>
      <c r="E112" s="4" t="s">
        <v>167</v>
      </c>
    </row>
    <row r="113" spans="1:5" ht="19.5" thickBot="1" x14ac:dyDescent="0.5">
      <c r="A113" s="1" t="str">
        <f>"6000"</f>
        <v>6000</v>
      </c>
      <c r="B113" s="2" t="s">
        <v>161</v>
      </c>
      <c r="C113" s="2" t="s">
        <v>162</v>
      </c>
      <c r="D113" s="2" t="s">
        <v>258</v>
      </c>
      <c r="E113" s="4" t="s">
        <v>150</v>
      </c>
    </row>
    <row r="114" spans="1:5" ht="19.5" thickBot="1" x14ac:dyDescent="0.5">
      <c r="A114" s="1" t="str">
        <f>"1212"</f>
        <v>1212</v>
      </c>
      <c r="B114" s="2" t="s">
        <v>66</v>
      </c>
      <c r="C114" s="2" t="s">
        <v>65</v>
      </c>
      <c r="D114" s="2" t="s">
        <v>255</v>
      </c>
      <c r="E114" s="4" t="s">
        <v>59</v>
      </c>
    </row>
    <row r="115" spans="1:5" ht="19.5" thickBot="1" x14ac:dyDescent="0.5">
      <c r="A115" s="1" t="str">
        <f>"6100"</f>
        <v>6100</v>
      </c>
      <c r="B115" s="2" t="s">
        <v>139</v>
      </c>
      <c r="C115" s="2" t="s">
        <v>140</v>
      </c>
      <c r="D115" s="2" t="s">
        <v>256</v>
      </c>
      <c r="E115" s="4" t="s">
        <v>132</v>
      </c>
    </row>
    <row r="116" spans="1:5" ht="19.5" thickBot="1" x14ac:dyDescent="0.5">
      <c r="A116" s="1" t="str">
        <f>"2515"</f>
        <v>2515</v>
      </c>
      <c r="B116" s="2" t="s">
        <v>70</v>
      </c>
      <c r="C116" s="2" t="s">
        <v>42</v>
      </c>
      <c r="D116" s="2" t="s">
        <v>255</v>
      </c>
      <c r="E116" s="4" t="s">
        <v>59</v>
      </c>
    </row>
    <row r="117" spans="1:5" ht="19.5" thickBot="1" x14ac:dyDescent="0.5">
      <c r="A117" s="1" t="str">
        <f>"5620"</f>
        <v>5620</v>
      </c>
      <c r="B117" s="2" t="s">
        <v>83</v>
      </c>
      <c r="C117" s="2" t="s">
        <v>82</v>
      </c>
      <c r="D117" s="2" t="s">
        <v>255</v>
      </c>
      <c r="E117" s="4" t="s">
        <v>59</v>
      </c>
    </row>
    <row r="118" spans="1:5" ht="19.5" thickBot="1" x14ac:dyDescent="0.5">
      <c r="A118" s="1" t="str">
        <f>"6200"</f>
        <v>6200</v>
      </c>
      <c r="B118" s="2" t="s">
        <v>142</v>
      </c>
      <c r="C118" s="2" t="s">
        <v>143</v>
      </c>
      <c r="D118" s="2" t="s">
        <v>256</v>
      </c>
      <c r="E118" s="4" t="s">
        <v>132</v>
      </c>
    </row>
    <row r="119" spans="1:5" ht="19.5" thickBot="1" x14ac:dyDescent="0.5">
      <c r="A119" s="1" t="str">
        <f>"6920"</f>
        <v>6920</v>
      </c>
      <c r="B119" s="2" t="s">
        <v>215</v>
      </c>
      <c r="C119" s="2" t="s">
        <v>214</v>
      </c>
      <c r="D119" s="3" t="s">
        <v>250</v>
      </c>
      <c r="E119" s="4" t="s">
        <v>201</v>
      </c>
    </row>
    <row r="120" spans="1:5" ht="19.5" thickBot="1" x14ac:dyDescent="0.5">
      <c r="A120" s="1" t="str">
        <f>"6400"</f>
        <v>6400</v>
      </c>
      <c r="B120" s="2" t="s">
        <v>13</v>
      </c>
      <c r="C120" s="2" t="s">
        <v>14</v>
      </c>
      <c r="D120" s="2" t="s">
        <v>252</v>
      </c>
      <c r="E120" s="4" t="s">
        <v>7</v>
      </c>
    </row>
    <row r="121" spans="1:5" ht="19.5" thickBot="1" x14ac:dyDescent="0.5">
      <c r="A121" s="1" t="str">
        <f>"6500"</f>
        <v>6500</v>
      </c>
      <c r="B121" s="2" t="s">
        <v>84</v>
      </c>
      <c r="C121" s="2" t="s">
        <v>85</v>
      </c>
      <c r="D121" s="2" t="s">
        <v>255</v>
      </c>
      <c r="E121" s="4" t="s">
        <v>59</v>
      </c>
    </row>
    <row r="122" spans="1:5" ht="19.5" thickBot="1" x14ac:dyDescent="0.5">
      <c r="A122" s="1" t="str">
        <f>"6312"</f>
        <v>6312</v>
      </c>
      <c r="B122" s="2" t="s">
        <v>163</v>
      </c>
      <c r="C122" s="2" t="s">
        <v>164</v>
      </c>
      <c r="D122" s="2" t="s">
        <v>258</v>
      </c>
      <c r="E122" s="4" t="s">
        <v>150</v>
      </c>
    </row>
    <row r="123" spans="1:5" ht="19.5" thickBot="1" x14ac:dyDescent="0.5">
      <c r="A123" s="1" t="str">
        <f>"5412"</f>
        <v>5412</v>
      </c>
      <c r="B123" s="2" t="s">
        <v>212</v>
      </c>
      <c r="C123" s="2" t="s">
        <v>211</v>
      </c>
      <c r="D123" s="3" t="s">
        <v>250</v>
      </c>
      <c r="E123" s="4" t="s">
        <v>201</v>
      </c>
    </row>
    <row r="124" spans="1:5" ht="19.5" thickBot="1" x14ac:dyDescent="0.5">
      <c r="A124" s="1" t="str">
        <f>"5712"</f>
        <v>5712</v>
      </c>
      <c r="B124" s="2" t="s">
        <v>159</v>
      </c>
      <c r="C124" s="2" t="s">
        <v>158</v>
      </c>
      <c r="D124" s="2" t="s">
        <v>258</v>
      </c>
      <c r="E124" s="4" t="s">
        <v>150</v>
      </c>
    </row>
    <row r="125" spans="1:5" ht="19.5" thickBot="1" x14ac:dyDescent="0.5">
      <c r="A125" s="1" t="str">
        <f>"7012"</f>
        <v>7012</v>
      </c>
      <c r="B125" s="2" t="s">
        <v>218</v>
      </c>
      <c r="C125" s="2" t="s">
        <v>217</v>
      </c>
      <c r="D125" s="3" t="s">
        <v>250</v>
      </c>
      <c r="E125" s="4" t="s">
        <v>201</v>
      </c>
    </row>
    <row r="126" spans="1:5" ht="19.5" thickBot="1" x14ac:dyDescent="0.5">
      <c r="A126" s="1" t="str">
        <f>"5321"</f>
        <v>5321</v>
      </c>
      <c r="B126" s="2" t="s">
        <v>173</v>
      </c>
      <c r="C126" s="2" t="s">
        <v>174</v>
      </c>
      <c r="D126" s="2" t="s">
        <v>248</v>
      </c>
      <c r="E126" s="4" t="s">
        <v>167</v>
      </c>
    </row>
    <row r="127" spans="1:5" ht="19.5" thickBot="1" x14ac:dyDescent="0.5">
      <c r="A127" s="1" t="str">
        <f>"6600"</f>
        <v>6600</v>
      </c>
      <c r="B127" s="2" t="s">
        <v>86</v>
      </c>
      <c r="C127" s="2" t="s">
        <v>87</v>
      </c>
      <c r="D127" s="2" t="s">
        <v>255</v>
      </c>
      <c r="E127" s="4" t="s">
        <v>59</v>
      </c>
    </row>
    <row r="128" spans="1:5" ht="19.5" thickBot="1" x14ac:dyDescent="0.5">
      <c r="A128" s="1" t="str">
        <f>"6711"</f>
        <v>6711</v>
      </c>
      <c r="B128" s="2" t="s">
        <v>15</v>
      </c>
      <c r="C128" s="2" t="s">
        <v>16</v>
      </c>
      <c r="D128" s="2" t="s">
        <v>252</v>
      </c>
      <c r="E128" s="4" t="s">
        <v>7</v>
      </c>
    </row>
    <row r="129" spans="1:5" ht="19.5" thickBot="1" x14ac:dyDescent="0.5">
      <c r="A129" s="1" t="str">
        <f>"6900"</f>
        <v>6900</v>
      </c>
      <c r="B129" s="2" t="s">
        <v>213</v>
      </c>
      <c r="C129" s="2" t="s">
        <v>214</v>
      </c>
      <c r="D129" s="3" t="s">
        <v>250</v>
      </c>
      <c r="E129" s="4" t="s">
        <v>201</v>
      </c>
    </row>
    <row r="130" spans="1:5" ht="19.5" thickBot="1" x14ac:dyDescent="0.5">
      <c r="A130" s="1" t="str">
        <f>"7100"</f>
        <v>7100</v>
      </c>
      <c r="B130" s="2" t="s">
        <v>195</v>
      </c>
      <c r="C130" s="2" t="s">
        <v>196</v>
      </c>
      <c r="D130" s="2" t="s">
        <v>257</v>
      </c>
      <c r="E130" s="4" t="s">
        <v>185</v>
      </c>
    </row>
    <row r="131" spans="1:5" ht="19.5" thickBot="1" x14ac:dyDescent="0.5">
      <c r="A131" s="1" t="str">
        <f>"7200"</f>
        <v>7200</v>
      </c>
      <c r="B131" s="2" t="s">
        <v>219</v>
      </c>
      <c r="C131" s="2" t="s">
        <v>220</v>
      </c>
      <c r="D131" s="3" t="s">
        <v>250</v>
      </c>
      <c r="E131" s="4" t="s">
        <v>201</v>
      </c>
    </row>
    <row r="132" spans="1:5" ht="19.5" thickBot="1" x14ac:dyDescent="0.5">
      <c r="A132" s="1" t="str">
        <f>"4120"</f>
        <v>4120</v>
      </c>
      <c r="B132" s="2" t="s">
        <v>127</v>
      </c>
      <c r="C132" s="2" t="s">
        <v>125</v>
      </c>
      <c r="D132" s="2" t="s">
        <v>260</v>
      </c>
      <c r="E132" s="4" t="s">
        <v>119</v>
      </c>
    </row>
    <row r="133" spans="1:5" ht="19.5" thickBot="1" x14ac:dyDescent="0.5">
      <c r="A133" s="1" t="str">
        <f>"7300"</f>
        <v>7300</v>
      </c>
      <c r="B133" s="2" t="s">
        <v>20</v>
      </c>
      <c r="C133" s="2" t="s">
        <v>21</v>
      </c>
      <c r="D133" s="2" t="s">
        <v>252</v>
      </c>
      <c r="E133" s="4" t="s">
        <v>7</v>
      </c>
    </row>
    <row r="134" spans="1:5" ht="19.5" thickBot="1" x14ac:dyDescent="0.5">
      <c r="A134" s="1" t="str">
        <f>"5131"</f>
        <v>5131</v>
      </c>
      <c r="B134" s="2" t="s">
        <v>190</v>
      </c>
      <c r="C134" s="2" t="s">
        <v>188</v>
      </c>
      <c r="D134" s="2" t="s">
        <v>257</v>
      </c>
      <c r="E134" s="4" t="s">
        <v>185</v>
      </c>
    </row>
    <row r="135" spans="1:5" ht="19.5" thickBot="1" x14ac:dyDescent="0.5">
      <c r="A135" s="1" t="str">
        <f>"7500"</f>
        <v>7500</v>
      </c>
      <c r="B135" s="2" t="s">
        <v>88</v>
      </c>
      <c r="C135" s="2" t="s">
        <v>89</v>
      </c>
      <c r="D135" s="2" t="s">
        <v>255</v>
      </c>
      <c r="E135" s="4" t="s">
        <v>59</v>
      </c>
    </row>
    <row r="136" spans="1:5" ht="19.5" thickBot="1" x14ac:dyDescent="0.5">
      <c r="A136" s="1" t="str">
        <f>"7400"</f>
        <v>7400</v>
      </c>
      <c r="B136" s="2" t="s">
        <v>221</v>
      </c>
      <c r="C136" s="2" t="s">
        <v>222</v>
      </c>
      <c r="D136" s="3" t="s">
        <v>250</v>
      </c>
      <c r="E136" s="4" t="s">
        <v>201</v>
      </c>
    </row>
    <row r="137" spans="1:5" ht="19.5" thickBot="1" x14ac:dyDescent="0.5">
      <c r="A137" s="1" t="str">
        <f>"8113"</f>
        <v>8113</v>
      </c>
      <c r="B137" s="2" t="s">
        <v>181</v>
      </c>
      <c r="C137" s="2" t="s">
        <v>180</v>
      </c>
      <c r="D137" s="2" t="s">
        <v>248</v>
      </c>
      <c r="E137" s="4" t="s">
        <v>167</v>
      </c>
    </row>
    <row r="138" spans="1:5" ht="19.5" thickBot="1" x14ac:dyDescent="0.5">
      <c r="A138" s="1" t="str">
        <f>"7700"</f>
        <v>7700</v>
      </c>
      <c r="B138" s="2" t="s">
        <v>90</v>
      </c>
      <c r="C138" s="2" t="s">
        <v>91</v>
      </c>
      <c r="D138" s="2" t="s">
        <v>255</v>
      </c>
      <c r="E138" s="4" t="s">
        <v>59</v>
      </c>
    </row>
    <row r="139" spans="1:5" ht="19.5" thickBot="1" x14ac:dyDescent="0.5">
      <c r="A139" s="1" t="str">
        <f>"7800"</f>
        <v>7800</v>
      </c>
      <c r="B139" s="2" t="s">
        <v>223</v>
      </c>
      <c r="C139" s="2" t="s">
        <v>224</v>
      </c>
      <c r="D139" s="3" t="s">
        <v>250</v>
      </c>
      <c r="E139" s="4" t="s">
        <v>201</v>
      </c>
    </row>
    <row r="140" spans="1:5" ht="19.5" thickBot="1" x14ac:dyDescent="0.5">
      <c r="A140" s="1" t="str">
        <f>"618"</f>
        <v>618</v>
      </c>
      <c r="B140" s="2" t="s">
        <v>29</v>
      </c>
      <c r="C140" s="2" t="s">
        <v>27</v>
      </c>
      <c r="D140" s="3" t="s">
        <v>251</v>
      </c>
      <c r="E140" s="4" t="s">
        <v>25</v>
      </c>
    </row>
    <row r="141" spans="1:5" ht="19.5" thickBot="1" x14ac:dyDescent="0.5">
      <c r="A141" s="1" t="str">
        <f>"3112"</f>
        <v>3112</v>
      </c>
      <c r="B141" s="2" t="s">
        <v>73</v>
      </c>
      <c r="C141" s="2" t="s">
        <v>72</v>
      </c>
      <c r="D141" s="2" t="s">
        <v>255</v>
      </c>
      <c r="E141" s="4" t="s">
        <v>59</v>
      </c>
    </row>
    <row r="142" spans="1:5" ht="19.5" thickBot="1" x14ac:dyDescent="0.5">
      <c r="A142" s="1" t="str">
        <f>"1321"</f>
        <v>1321</v>
      </c>
      <c r="B142" s="2" t="s">
        <v>67</v>
      </c>
      <c r="C142" s="2" t="s">
        <v>68</v>
      </c>
      <c r="D142" s="3" t="s">
        <v>255</v>
      </c>
      <c r="E142" s="4" t="s">
        <v>59</v>
      </c>
    </row>
    <row r="143" spans="1:5" ht="19.5" thickBot="1" x14ac:dyDescent="0.5">
      <c r="A143" s="1" t="str">
        <f>"6812"</f>
        <v>6812</v>
      </c>
      <c r="B143" s="2" t="s">
        <v>19</v>
      </c>
      <c r="C143" s="2" t="s">
        <v>18</v>
      </c>
      <c r="D143" s="2" t="s">
        <v>252</v>
      </c>
      <c r="E143" s="4" t="s">
        <v>7</v>
      </c>
    </row>
    <row r="144" spans="1:5" ht="19.5" thickBot="1" x14ac:dyDescent="0.5">
      <c r="A144" s="1" t="str">
        <f>"7613"</f>
        <v>7613</v>
      </c>
      <c r="B144" s="2" t="s">
        <v>129</v>
      </c>
      <c r="C144" s="2" t="s">
        <v>104</v>
      </c>
      <c r="D144" s="2" t="s">
        <v>260</v>
      </c>
      <c r="E144" s="4" t="s">
        <v>119</v>
      </c>
    </row>
    <row r="145" spans="1:5" ht="19.5" thickBot="1" x14ac:dyDescent="0.5">
      <c r="A145" s="1" t="str">
        <f>"7900"</f>
        <v>7900</v>
      </c>
      <c r="B145" s="2" t="s">
        <v>197</v>
      </c>
      <c r="C145" s="2" t="s">
        <v>198</v>
      </c>
      <c r="D145" s="2" t="s">
        <v>257</v>
      </c>
      <c r="E145" s="4" t="s">
        <v>185</v>
      </c>
    </row>
    <row r="146" spans="1:5" ht="19.5" thickBot="1" x14ac:dyDescent="0.5">
      <c r="A146" s="1" t="str">
        <f>"4920"</f>
        <v>4920</v>
      </c>
      <c r="B146" s="2" t="s">
        <v>232</v>
      </c>
      <c r="C146" s="2" t="s">
        <v>231</v>
      </c>
      <c r="D146" s="3" t="s">
        <v>249</v>
      </c>
      <c r="E146" s="4" t="s">
        <v>201</v>
      </c>
    </row>
    <row r="147" spans="1:5" ht="19.5" thickBot="1" x14ac:dyDescent="0.5">
      <c r="A147" s="1" t="str">
        <f>"8220"</f>
        <v>8220</v>
      </c>
      <c r="B147" s="2" t="s">
        <v>108</v>
      </c>
      <c r="C147" s="2" t="s">
        <v>107</v>
      </c>
      <c r="D147" s="2" t="s">
        <v>259</v>
      </c>
      <c r="E147" s="4" t="s">
        <v>94</v>
      </c>
    </row>
    <row r="148" spans="1:5" ht="18.75" x14ac:dyDescent="0.45">
      <c r="A148" s="5" t="str">
        <f>"8200"</f>
        <v>8200</v>
      </c>
      <c r="B148" s="6" t="s">
        <v>106</v>
      </c>
      <c r="C148" s="6" t="s">
        <v>107</v>
      </c>
      <c r="D148" s="6" t="s">
        <v>259</v>
      </c>
      <c r="E148" s="7" t="s">
        <v>94</v>
      </c>
    </row>
  </sheetData>
  <hyperlinks>
    <hyperlink ref="E87" r:id="rId1" xr:uid="{5677F627-E816-4BBD-8B26-CADAD2AFF611}"/>
    <hyperlink ref="E33:E51" r:id="rId2" display="bgreene@mdek12.org" xr:uid="{826C1B4A-DB4C-4660-ACDF-AF7338E69C02}"/>
    <hyperlink ref="E30" r:id="rId3" xr:uid="{67050C28-FE2D-4A32-9271-7CB5C17853A0}"/>
    <hyperlink ref="E53:E61" r:id="rId4" display="mohenderson@mdek12.org" xr:uid="{7DFAB3C1-D6C5-4FBF-B0B5-691077D51EEB}"/>
    <hyperlink ref="E6" r:id="rId5" xr:uid="{44E53999-E2BF-4AE9-9A73-76E5DFFC994D}"/>
    <hyperlink ref="E63:E66" r:id="rId6" display="mbanks@mdek12.org" xr:uid="{CB58450C-5B5F-4F35-AA92-25157D97523B}"/>
    <hyperlink ref="E37" r:id="rId7" xr:uid="{DD7970A5-4185-4905-88E0-0E86E1422F96}"/>
    <hyperlink ref="E68:E76" r:id="rId8" display="ttjones@mdek12.org" xr:uid="{80D9EA9F-281F-47BA-A221-57FD96F5CFA7}"/>
    <hyperlink ref="E56" r:id="rId9" xr:uid="{D9D526F0-414E-433E-AD40-A4BD914E15BD}"/>
    <hyperlink ref="E78:E86" r:id="rId10" display="gking@mdek12.org" xr:uid="{A4DD3A09-F834-42F2-87C7-BC927DFFC808}"/>
    <hyperlink ref="E18" r:id="rId11" xr:uid="{8FA0B338-C60E-4A53-88FD-23CDE95F98A2}"/>
    <hyperlink ref="E89:E97" r:id="rId12" display="fnicholson@mdek12.org" xr:uid="{5FE5CB54-8208-4496-8917-07B71FC3F0F5}"/>
    <hyperlink ref="E15" r:id="rId13" xr:uid="{D03C934F-D052-49A9-810D-EF659057959F}"/>
    <hyperlink ref="E99:E107" r:id="rId14" display="cnorwood@mdek12.org" xr:uid="{990F3C9E-C1E3-4FA3-8D3E-F2FA9BA21345}"/>
    <hyperlink ref="E57" r:id="rId15" xr:uid="{6A93F354-EEB8-4731-A6C9-609D1572D45D}"/>
    <hyperlink ref="E16" r:id="rId16" xr:uid="{1F308C8F-1909-4D89-AD43-5D329F65F798}"/>
    <hyperlink ref="E110:E118" r:id="rId17" display="brroby@mdek12.org" xr:uid="{A9B79111-9E77-4C14-AE70-32A2911134D9}"/>
    <hyperlink ref="E29" r:id="rId18" xr:uid="{92324702-B710-4CA8-9B29-0A203B409B49}"/>
    <hyperlink ref="E120:E138" r:id="rId19" display="rclay-scott@mdek12.org" xr:uid="{6433444E-5B98-4B36-AE8A-B836B2059FF9}"/>
    <hyperlink ref="E46" r:id="rId20" xr:uid="{30A77100-89BE-4AE7-8700-0E224168A8BE}"/>
    <hyperlink ref="E140:E148" r:id="rId21" display="bswhite@mdek12.org" xr:uid="{FF54C8F7-6F45-4F9D-A36F-9208D35CEC37}"/>
    <hyperlink ref="E3" r:id="rId22" display="bgreene@mdek12.org" xr:uid="{0DB7E839-A4CA-43E8-A2D7-819840EEDA32}"/>
    <hyperlink ref="E28" r:id="rId23" xr:uid="{C0A3EE2A-7A9C-4D7F-87FB-C6A8EF44A4D3}"/>
    <hyperlink ref="E22" r:id="rId24" xr:uid="{D80A960D-B723-4FAC-8C3B-D30FAA7AC562}"/>
    <hyperlink ref="E9" r:id="rId25" xr:uid="{92189E7F-F6F1-4900-8FAD-67F52F21FF98}"/>
    <hyperlink ref="E13:E31" r:id="rId26" display="snichols@mdek12.org" xr:uid="{BB23917C-8F89-4B9E-82C4-AFB966F9764A}"/>
    <hyperlink ref="E99" r:id="rId27" xr:uid="{C0D541A5-00AE-4C05-9B2A-22E9726102A0}"/>
  </hyperlinks>
  <pageMargins left="0.7" right="0.7" top="0.75" bottom="0.75" header="0.3" footer="0.3"/>
  <tableParts count="1"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 Jackson</dc:creator>
  <cp:lastModifiedBy>Mariea Jackson</cp:lastModifiedBy>
  <dcterms:created xsi:type="dcterms:W3CDTF">2017-10-10T13:50:00Z</dcterms:created>
  <dcterms:modified xsi:type="dcterms:W3CDTF">2017-10-10T14:20:45Z</dcterms:modified>
</cp:coreProperties>
</file>